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<sst xmlns="http://schemas.openxmlformats.org/spreadsheetml/2006/main" count="457" uniqueCount="134">
  <si>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</si>
  <si>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</si>
  <si>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</si>
  <si>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</si>
  <si>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</si>
  <si>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</si>
  <si>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</si>
  <si>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</si>
  <si>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</si>
  <si>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</si>
  <si>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</si>
  <si>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</si>
  <si>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</si>
  <si>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</si>
  <si>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</si>
  <si>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</si>
  <si>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</si>
  <si>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</si>
  <si>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</si>
  <si>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</si>
  <si>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</si>
  <si>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</si>
  <si>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</si>
  <si>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</si>
  <si>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</si>
  <si>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</si>
  <si>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</si>
  <si>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</si>
  <si>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</si>
  <si>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</si>
  <si>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</si>
  <si>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</si>
  <si>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</si>
  <si>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</si>
  <si>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</si>
  <si>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</si>
  <si>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</si>
  <si>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</si>
  <si>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</si>
  <si>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</si>
  <si>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</si>
  <si>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</si>
  <si>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</si>
  <si>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</si>
  <si>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</si>
  <si>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</si>
  <si>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</si>
  <si>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</si>
  <si>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</si>
  <si>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</si>
  <si>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</si>
  <si>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</si>
  <si>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</si>
  <si>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</si>
  <si>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</si>
  <si>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</si>
  <si>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</si>
  <si>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</si>
  <si>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</si>
  <si>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</si>
  <si>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</si>
  <si>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</si>
  <si>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</si>
  <si>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</si>
  <si>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</si>
  <si>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</si>
  <si>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</si>
  <si>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</si>
  <si>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</si>
  <si>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</si>
  <si>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</si>
  <si>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</si>
  <si>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</si>
  <si>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</si>
  <si>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</si>
  <si>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</si>
  <si>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</si>
  <si>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</si>
  <si>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</si>
  <si>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</si>
  <si>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</si>
  <si>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</si>
  <si>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</si>
  <si>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</si>
  <si>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</si>
  <si>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</si>
  <si>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</si>
  <si>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</si>
  <si>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</si>
  <si>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</si>
  <si>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</si>
  <si>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</si>
  <si>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</si>
  <si>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</si>
  <si>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</si>
  <si>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</si>
  <si>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</si>
  <si>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</si>
  <si>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</si>
  <si>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</si>
  <si>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</si>
  <si>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</si>
  <si>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</si>
  <si>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</si>
  <si>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</si>
  <si>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</si>
  <si>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</si>
  <si>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</si>
  <si>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</si>
  <si>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</si>
  <si>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</si>
  <si>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</si>
  <si>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</si>
  <si>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</si>
  <si>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</si>
  <si>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</si>
  <si>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</si>
  <si>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</si>
  <si>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станом на 01.11.2017</t>
  </si>
  <si>
    <r>
      <t xml:space="preserve">станом на 01.11.2017р.           </t>
    </r>
    <r>
      <rPr>
        <sz val="10"/>
        <rFont val="Arial Cyr"/>
        <family val="0"/>
      </rPr>
      <t xml:space="preserve">  ( тис.грн.)</t>
    </r>
  </si>
  <si>
    <t>Фактичні надходження (листопад)</t>
  </si>
  <si>
    <t>Динаміка надходжень податків та неподаткових платежів за листопад 2017 року</t>
  </si>
  <si>
    <t xml:space="preserve">Динаміка надходжень до бюджету розвитку за листопад 2017 р. </t>
  </si>
  <si>
    <t>Зміни до   розпису доходів станом на 27.11.2017р. :</t>
  </si>
  <si>
    <t>станом на 01.12.2017</t>
  </si>
  <si>
    <r>
      <t xml:space="preserve">станом на 01.12.2017р.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</si>
  <si>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01.12.2017р.</t>
    </r>
  </si>
  <si>
    <t>Динаміка надходжень податків та неподаткових платежів за грудень 2017 року</t>
  </si>
  <si>
    <t>Фактичні надходження (грудень)</t>
  </si>
  <si>
    <t xml:space="preserve">Динаміка надходжень до бюджету розвитку за грудень 2017 р. </t>
  </si>
  <si>
    <t>план на 2017р.</t>
  </si>
  <si>
    <r>
      <t xml:space="preserve">станом на 11.12.2017р.           </t>
    </r>
    <r>
      <rPr>
        <sz val="10"/>
        <rFont val="Arial Cyr"/>
        <family val="0"/>
      </rPr>
      <t xml:space="preserve">  ( тис.грн.)</t>
    </r>
  </si>
  <si>
    <t>станом на 11.12.2017</t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</si>
  <si>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11.12.2017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</si>
</sst>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.65"/>
      <color indexed="8"/>
      <name val="Times New Roman"/>
      <family val="1"/>
    </font>
    <font>
      <sz val="4"/>
      <color indexed="8"/>
      <name val="Times New Roman"/>
      <family val="1"/>
    </font>
    <font>
      <sz val="5.45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7.0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64780002"/>
        <c:axId val="46149107"/>
      </c:lineChart>
      <c:catAx>
        <c:axId val="647800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49107"/>
        <c:crosses val="autoZero"/>
        <c:auto val="0"/>
        <c:lblOffset val="100"/>
        <c:tickLblSkip val="1"/>
        <c:noMultiLvlLbl val="0"/>
      </c:catAx>
      <c:valAx>
        <c:axId val="4614910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78000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6558556"/>
        <c:axId val="59027005"/>
      </c:lineChart>
      <c:catAx>
        <c:axId val="65585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27005"/>
        <c:crosses val="autoZero"/>
        <c:auto val="0"/>
        <c:lblOffset val="100"/>
        <c:tickLblSkip val="1"/>
        <c:noMultiLvlLbl val="0"/>
      </c:catAx>
      <c:valAx>
        <c:axId val="59027005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5855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61480998"/>
        <c:axId val="16458071"/>
      </c:lineChart>
      <c:catAx>
        <c:axId val="614809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58071"/>
        <c:crosses val="autoZero"/>
        <c:auto val="0"/>
        <c:lblOffset val="100"/>
        <c:tickLblSkip val="1"/>
        <c:noMultiLvlLbl val="0"/>
      </c:catAx>
      <c:valAx>
        <c:axId val="16458071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48099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13904912"/>
        <c:axId val="58035345"/>
      </c:lineChart>
      <c:catAx>
        <c:axId val="139049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35345"/>
        <c:crosses val="autoZero"/>
        <c:auto val="0"/>
        <c:lblOffset val="100"/>
        <c:tickLblSkip val="1"/>
        <c:noMultiLvlLbl val="0"/>
      </c:catAx>
      <c:valAx>
        <c:axId val="58035345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90491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11.12.2017</a:t>
            </a:r>
          </a:p>
        </c:rich>
      </c:tx>
      <c:layout>
        <c:manualLayout>
          <c:xMode val="factor"/>
          <c:yMode val="factor"/>
          <c:x val="0.066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3"/>
          <c:y val="0.1265"/>
          <c:w val="0.861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2017 рік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2556058"/>
        <c:axId val="3242475"/>
      </c:bar3DChart>
      <c:catAx>
        <c:axId val="52556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42475"/>
        <c:crosses val="autoZero"/>
        <c:auto val="1"/>
        <c:lblOffset val="100"/>
        <c:tickLblSkip val="1"/>
        <c:noMultiLvlLbl val="0"/>
      </c:catAx>
      <c:valAx>
        <c:axId val="3242475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3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556058"/>
        <c:crossesAt val="1"/>
        <c:crossBetween val="between"/>
        <c:dispUnits/>
        <c:majorUnit val="50000"/>
        <c:minorUnit val="16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2017 рік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9182276"/>
        <c:axId val="61313893"/>
      </c:bar3DChart>
      <c:catAx>
        <c:axId val="291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313893"/>
        <c:crosses val="autoZero"/>
        <c:auto val="1"/>
        <c:lblOffset val="100"/>
        <c:tickLblSkip val="1"/>
        <c:noMultiLvlLbl val="0"/>
      </c:catAx>
      <c:valAx>
        <c:axId val="61313893"/>
        <c:scaling>
          <c:orientation val="minMax"/>
          <c:max val="8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182276"/>
        <c:crossesAt val="1"/>
        <c:crossBetween val="between"/>
        <c:dispUnits/>
        <c:majorUnit val="8000"/>
        <c:minorUnit val="8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96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12688780"/>
        <c:axId val="47090157"/>
      </c:lineChart>
      <c:catAx>
        <c:axId val="126887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90157"/>
        <c:crosses val="autoZero"/>
        <c:auto val="0"/>
        <c:lblOffset val="100"/>
        <c:tickLblSkip val="1"/>
        <c:noMultiLvlLbl val="0"/>
      </c:catAx>
      <c:valAx>
        <c:axId val="4709015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68878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21158230"/>
        <c:axId val="56206343"/>
      </c:lineChart>
      <c:catAx>
        <c:axId val="211582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06343"/>
        <c:crosses val="autoZero"/>
        <c:auto val="0"/>
        <c:lblOffset val="100"/>
        <c:tickLblSkip val="1"/>
        <c:noMultiLvlLbl val="0"/>
      </c:catAx>
      <c:valAx>
        <c:axId val="5620634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15823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6095040"/>
        <c:axId val="56419905"/>
      </c:lineChart>
      <c:catAx>
        <c:axId val="360950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19905"/>
        <c:crosses val="autoZero"/>
        <c:auto val="0"/>
        <c:lblOffset val="100"/>
        <c:tickLblSkip val="1"/>
        <c:noMultiLvlLbl val="0"/>
      </c:catAx>
      <c:valAx>
        <c:axId val="5641990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09504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38017098"/>
        <c:axId val="6609563"/>
      </c:lineChart>
      <c:catAx>
        <c:axId val="380170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9563"/>
        <c:crosses val="autoZero"/>
        <c:auto val="0"/>
        <c:lblOffset val="100"/>
        <c:tickLblSkip val="1"/>
        <c:noMultiLvlLbl val="0"/>
      </c:catAx>
      <c:valAx>
        <c:axId val="660956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01709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59486068"/>
        <c:axId val="65612565"/>
      </c:lineChart>
      <c:catAx>
        <c:axId val="594860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12565"/>
        <c:crosses val="autoZero"/>
        <c:auto val="0"/>
        <c:lblOffset val="100"/>
        <c:tickLblSkip val="1"/>
        <c:noMultiLvlLbl val="0"/>
      </c:catAx>
      <c:valAx>
        <c:axId val="6561256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48606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53642174"/>
        <c:axId val="13017519"/>
      </c:lineChart>
      <c:catAx>
        <c:axId val="536421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17519"/>
        <c:crosses val="autoZero"/>
        <c:auto val="0"/>
        <c:lblOffset val="100"/>
        <c:tickLblSkip val="1"/>
        <c:noMultiLvlLbl val="0"/>
      </c:catAx>
      <c:valAx>
        <c:axId val="1301751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64217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50048808"/>
        <c:axId val="47786089"/>
      </c:lineChart>
      <c:catAx>
        <c:axId val="500488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86089"/>
        <c:crosses val="autoZero"/>
        <c:auto val="0"/>
        <c:lblOffset val="100"/>
        <c:tickLblSkip val="1"/>
        <c:noMultiLvlLbl val="0"/>
      </c:catAx>
      <c:valAx>
        <c:axId val="4778608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04880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27421618"/>
        <c:axId val="45467971"/>
      </c:lineChart>
      <c:catAx>
        <c:axId val="274216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67971"/>
        <c:crosses val="autoZero"/>
        <c:auto val="0"/>
        <c:lblOffset val="100"/>
        <c:tickLblSkip val="1"/>
        <c:noMultiLvlLbl val="0"/>
      </c:catAx>
      <c:valAx>
        <c:axId val="4546797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42161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19050</xdr:rowOff>
    </xdr:from>
    <xdr:to>
      <xdr:col>16</xdr:col>
      <xdr:colOff>114300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114300" y="528637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19050</xdr:rowOff>
    </xdr:from>
    <xdr:to>
      <xdr:col>16</xdr:col>
      <xdr:colOff>114300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114300" y="496252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15</xdr:col>
      <xdr:colOff>581025</xdr:colOff>
      <xdr:row>26</xdr:row>
      <xdr:rowOff>19050</xdr:rowOff>
    </xdr:to>
    <xdr:graphicFrame>
      <xdr:nvGraphicFramePr>
        <xdr:cNvPr id="1" name="Chart 5"/>
        <xdr:cNvGraphicFramePr/>
      </xdr:nvGraphicFramePr>
      <xdr:xfrm>
        <a:off x="0" y="180975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 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11.12.2017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1 357 491,1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1 300 330,5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-57 160,6</a:t>
          </a:r>
        </a:p>
      </xdr:txBody>
    </xdr:sp>
    <xdr:clientData/>
  </xdr:twoCellAnchor>
  <xdr:twoCellAnchor>
    <xdr:from>
      <xdr:col>11</xdr:col>
      <xdr:colOff>676275</xdr:colOff>
      <xdr:row>3</xdr:row>
      <xdr:rowOff>28575</xdr:rowOff>
    </xdr:from>
    <xdr:to>
      <xdr:col>13</xdr:col>
      <xdr:colOff>152400</xdr:colOff>
      <xdr:row>4</xdr:row>
      <xdr:rowOff>47625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8534400" y="514350"/>
          <a:ext cx="866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9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-2016"/>
    </sheetNames>
    <sheetDataSet>
      <sheetData sheetId="1">
        <row r="109">
          <cell r="D109">
            <v>374.51626</v>
          </cell>
        </row>
      </sheetData>
      <sheetData sheetId="2">
        <row r="97">
          <cell r="D97">
            <v>0</v>
          </cell>
        </row>
      </sheetData>
      <sheetData sheetId="3">
        <row r="97">
          <cell r="D97">
            <v>980.44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9">
        <row r="6">
          <cell r="K6">
            <v>24977957.029999938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75</v>
      </c>
      <c r="Q1" s="129"/>
      <c r="R1" s="129"/>
      <c r="S1" s="129"/>
      <c r="T1" s="129"/>
      <c r="U1" s="130"/>
    </row>
    <row r="2" spans="1:21" ht="15" thickBot="1">
      <c r="A2" s="131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66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7" t="s">
        <v>47</v>
      </c>
      <c r="T3" s="138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9">
        <v>0</v>
      </c>
      <c r="T4" s="140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1">
        <v>0</v>
      </c>
      <c r="T5" s="142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3">
        <v>0</v>
      </c>
      <c r="T7" s="144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1">
        <v>0</v>
      </c>
      <c r="T14" s="142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1">
        <v>1</v>
      </c>
      <c r="T15" s="142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1">
        <v>0</v>
      </c>
      <c r="T17" s="142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1">
        <v>0</v>
      </c>
      <c r="T18" s="142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1">
        <v>0</v>
      </c>
      <c r="T19" s="142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1">
        <v>0</v>
      </c>
      <c r="T21" s="142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7">
        <f>SUM(S4:S22)</f>
        <v>1</v>
      </c>
      <c r="T23" s="14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5" t="s">
        <v>33</v>
      </c>
      <c r="Q26" s="145"/>
      <c r="R26" s="145"/>
      <c r="S26" s="145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9" t="s">
        <v>29</v>
      </c>
      <c r="Q27" s="149"/>
      <c r="R27" s="149"/>
      <c r="S27" s="14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50">
        <v>42767</v>
      </c>
      <c r="Q28" s="153">
        <f>'[2]січень 17'!$D$94</f>
        <v>9505.30341</v>
      </c>
      <c r="R28" s="153"/>
      <c r="S28" s="15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1"/>
      <c r="Q29" s="153"/>
      <c r="R29" s="153"/>
      <c r="S29" s="15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4" t="s">
        <v>45</v>
      </c>
      <c r="R31" s="15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6" t="s">
        <v>40</v>
      </c>
      <c r="R32" s="15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5" t="s">
        <v>30</v>
      </c>
      <c r="Q36" s="145"/>
      <c r="R36" s="145"/>
      <c r="S36" s="145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6" t="s">
        <v>31</v>
      </c>
      <c r="Q37" s="146"/>
      <c r="R37" s="146"/>
      <c r="S37" s="14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50">
        <v>42767</v>
      </c>
      <c r="Q38" s="152">
        <f>104633628.96/1000</f>
        <v>104633.62895999999</v>
      </c>
      <c r="R38" s="152"/>
      <c r="S38" s="15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1"/>
      <c r="Q39" s="152"/>
      <c r="R39" s="152"/>
      <c r="S39" s="15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117</v>
      </c>
      <c r="S1" s="129"/>
      <c r="T1" s="129"/>
      <c r="U1" s="129"/>
      <c r="V1" s="129"/>
      <c r="W1" s="130"/>
    </row>
    <row r="2" spans="1:23" ht="15" thickBot="1">
      <c r="A2" s="131" t="s">
        <v>118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119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AVERAGE(N4:N22)</f>
        <v>6269.696842105263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6269.7</v>
      </c>
      <c r="R5" s="75">
        <v>0</v>
      </c>
      <c r="S5" s="69">
        <v>403</v>
      </c>
      <c r="T5" s="76">
        <v>0</v>
      </c>
      <c r="U5" s="141">
        <v>0</v>
      </c>
      <c r="V5" s="142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6269.7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6269.7</v>
      </c>
      <c r="R7" s="77">
        <v>0</v>
      </c>
      <c r="S7" s="78">
        <v>37.5</v>
      </c>
      <c r="T7" s="79">
        <v>85.7</v>
      </c>
      <c r="U7" s="143">
        <v>0</v>
      </c>
      <c r="V7" s="144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6269.7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6269.7</v>
      </c>
      <c r="R9" s="77">
        <v>0</v>
      </c>
      <c r="S9" s="78">
        <v>22.4</v>
      </c>
      <c r="T9" s="76">
        <v>1378.1</v>
      </c>
      <c r="U9" s="141">
        <v>1</v>
      </c>
      <c r="V9" s="142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6269.7</v>
      </c>
      <c r="R10" s="77">
        <v>0</v>
      </c>
      <c r="S10" s="78">
        <v>37.8</v>
      </c>
      <c r="T10" s="76">
        <v>0</v>
      </c>
      <c r="U10" s="141">
        <v>0</v>
      </c>
      <c r="V10" s="142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6269.7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6269.7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6269.7</v>
      </c>
      <c r="R13" s="75">
        <v>0</v>
      </c>
      <c r="S13" s="69">
        <v>215.05</v>
      </c>
      <c r="T13" s="76">
        <v>22.25</v>
      </c>
      <c r="U13" s="141">
        <v>0</v>
      </c>
      <c r="V13" s="142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6269.7</v>
      </c>
      <c r="R14" s="75">
        <v>0</v>
      </c>
      <c r="S14" s="69">
        <v>7.4</v>
      </c>
      <c r="T14" s="80">
        <v>7.45</v>
      </c>
      <c r="U14" s="141">
        <v>0</v>
      </c>
      <c r="V14" s="142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6269.7</v>
      </c>
      <c r="R15" s="75">
        <v>0</v>
      </c>
      <c r="S15" s="69">
        <v>211.04</v>
      </c>
      <c r="T15" s="80">
        <v>0</v>
      </c>
      <c r="U15" s="141">
        <v>0</v>
      </c>
      <c r="V15" s="142"/>
      <c r="W15" s="74">
        <f t="shared" si="3"/>
        <v>211.04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6269.7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6269.7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43031</v>
      </c>
      <c r="B18" s="69">
        <v>2371</v>
      </c>
      <c r="C18" s="80">
        <v>324</v>
      </c>
      <c r="D18" s="113">
        <v>79.3</v>
      </c>
      <c r="E18" s="113">
        <f t="shared" si="0"/>
        <v>244.7</v>
      </c>
      <c r="F18" s="85">
        <v>179.2</v>
      </c>
      <c r="G18" s="85">
        <v>447.5</v>
      </c>
      <c r="H18" s="69">
        <v>852.6</v>
      </c>
      <c r="I18" s="85">
        <v>77.4</v>
      </c>
      <c r="J18" s="85">
        <v>16.2</v>
      </c>
      <c r="K18" s="85">
        <v>0</v>
      </c>
      <c r="L18" s="85">
        <v>0</v>
      </c>
      <c r="M18" s="69">
        <f t="shared" si="1"/>
        <v>74.4000000000001</v>
      </c>
      <c r="N18" s="69">
        <v>4342.3</v>
      </c>
      <c r="O18" s="69">
        <v>8500</v>
      </c>
      <c r="P18" s="3">
        <f>N18/O18</f>
        <v>0.5108588235294118</v>
      </c>
      <c r="Q18" s="2">
        <v>6269.7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43032</v>
      </c>
      <c r="B19" s="69">
        <v>711.3</v>
      </c>
      <c r="C19" s="80">
        <v>512.3</v>
      </c>
      <c r="D19" s="113">
        <v>158.8</v>
      </c>
      <c r="E19" s="113">
        <f t="shared" si="0"/>
        <v>353.49999999999994</v>
      </c>
      <c r="F19" s="85">
        <v>482.7</v>
      </c>
      <c r="G19" s="85">
        <v>752.9</v>
      </c>
      <c r="H19" s="69">
        <v>770.3</v>
      </c>
      <c r="I19" s="85">
        <v>140.9</v>
      </c>
      <c r="J19" s="85">
        <v>0.8</v>
      </c>
      <c r="K19" s="85">
        <v>0</v>
      </c>
      <c r="L19" s="85">
        <v>0</v>
      </c>
      <c r="M19" s="69">
        <f>N19-B19-C19-F19-G19-H19-I19-J19-K19-L19</f>
        <v>10.99999999999947</v>
      </c>
      <c r="N19" s="69">
        <v>3382.2</v>
      </c>
      <c r="O19" s="69">
        <v>5800</v>
      </c>
      <c r="P19" s="3">
        <f>N19/O19</f>
        <v>0.5831379310344827</v>
      </c>
      <c r="Q19" s="2">
        <v>6269.7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43033</v>
      </c>
      <c r="B20" s="69">
        <v>581.7</v>
      </c>
      <c r="C20" s="80">
        <v>455.9</v>
      </c>
      <c r="D20" s="113">
        <v>161.8</v>
      </c>
      <c r="E20" s="113">
        <f t="shared" si="0"/>
        <v>294.09999999999997</v>
      </c>
      <c r="F20" s="85">
        <v>499.1</v>
      </c>
      <c r="G20" s="69">
        <v>1231.4</v>
      </c>
      <c r="H20" s="69">
        <v>920.6</v>
      </c>
      <c r="I20" s="85">
        <v>69.3</v>
      </c>
      <c r="J20" s="85">
        <v>15.2</v>
      </c>
      <c r="K20" s="85">
        <v>0</v>
      </c>
      <c r="L20" s="85">
        <v>0</v>
      </c>
      <c r="M20" s="69">
        <f>N20-B20-C20-F20-G20-H20-I20-J20-K20-L20</f>
        <v>30.99999999999989</v>
      </c>
      <c r="N20" s="69">
        <v>3804.2</v>
      </c>
      <c r="O20" s="69">
        <v>4800</v>
      </c>
      <c r="P20" s="3">
        <f>N20/O20</f>
        <v>0.7925416666666666</v>
      </c>
      <c r="Q20" s="2">
        <v>6269.7</v>
      </c>
      <c r="R20" s="75">
        <v>11.5</v>
      </c>
      <c r="S20" s="69">
        <v>0</v>
      </c>
      <c r="T20" s="76">
        <v>0</v>
      </c>
      <c r="U20" s="141">
        <v>0</v>
      </c>
      <c r="V20" s="142"/>
      <c r="W20" s="74">
        <f t="shared" si="3"/>
        <v>11.5</v>
      </c>
    </row>
    <row r="21" spans="1:23" ht="12.75">
      <c r="A21" s="10">
        <v>43034</v>
      </c>
      <c r="B21" s="69">
        <v>535.3</v>
      </c>
      <c r="C21" s="80">
        <v>1562.8</v>
      </c>
      <c r="D21" s="113">
        <v>1295.9</v>
      </c>
      <c r="E21" s="113">
        <f t="shared" si="0"/>
        <v>266.89999999999986</v>
      </c>
      <c r="F21" s="85">
        <v>694.7</v>
      </c>
      <c r="G21" s="69">
        <v>1427.1</v>
      </c>
      <c r="H21" s="69">
        <v>1006.1</v>
      </c>
      <c r="I21" s="85">
        <v>87.5</v>
      </c>
      <c r="J21" s="85">
        <v>1.3</v>
      </c>
      <c r="K21" s="85">
        <v>0</v>
      </c>
      <c r="L21" s="85">
        <v>0</v>
      </c>
      <c r="M21" s="69">
        <f t="shared" si="1"/>
        <v>11.639999999999485</v>
      </c>
      <c r="N21" s="69">
        <v>5326.44</v>
      </c>
      <c r="O21" s="69">
        <v>4800</v>
      </c>
      <c r="P21" s="3">
        <f t="shared" si="2"/>
        <v>1.109675</v>
      </c>
      <c r="Q21" s="2">
        <v>6269.7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43035</v>
      </c>
      <c r="B22" s="69">
        <v>3195.4</v>
      </c>
      <c r="C22" s="80">
        <v>2050.8</v>
      </c>
      <c r="D22" s="113">
        <v>1701.5</v>
      </c>
      <c r="E22" s="113">
        <f t="shared" si="0"/>
        <v>349.3000000000002</v>
      </c>
      <c r="F22" s="85">
        <v>766</v>
      </c>
      <c r="G22" s="69">
        <v>2932.9</v>
      </c>
      <c r="H22" s="69">
        <v>1075</v>
      </c>
      <c r="I22" s="85">
        <v>67.2</v>
      </c>
      <c r="J22" s="85">
        <v>4.8</v>
      </c>
      <c r="K22" s="85">
        <v>0</v>
      </c>
      <c r="L22" s="85">
        <v>0</v>
      </c>
      <c r="M22" s="69">
        <f t="shared" si="1"/>
        <v>23.840000000000597</v>
      </c>
      <c r="N22" s="69">
        <v>10115.94</v>
      </c>
      <c r="O22" s="69">
        <v>7200</v>
      </c>
      <c r="P22" s="3">
        <f>N22/O22</f>
        <v>1.4049916666666666</v>
      </c>
      <c r="Q22" s="2">
        <v>6269.7</v>
      </c>
      <c r="R22" s="81">
        <v>1333.24</v>
      </c>
      <c r="S22" s="80">
        <v>0</v>
      </c>
      <c r="T22" s="76">
        <v>1822.44</v>
      </c>
      <c r="U22" s="141">
        <v>0</v>
      </c>
      <c r="V22" s="142"/>
      <c r="W22" s="74">
        <f t="shared" si="3"/>
        <v>3155.6800000000003</v>
      </c>
    </row>
    <row r="23" spans="1:23" ht="12.75">
      <c r="A23" s="10">
        <v>43038</v>
      </c>
      <c r="B23" s="69">
        <v>6848.7</v>
      </c>
      <c r="C23" s="80">
        <v>967</v>
      </c>
      <c r="D23" s="113">
        <v>674.5</v>
      </c>
      <c r="E23" s="113">
        <f t="shared" si="0"/>
        <v>292.5</v>
      </c>
      <c r="F23" s="85">
        <v>317.6</v>
      </c>
      <c r="G23" s="69">
        <v>3024.9</v>
      </c>
      <c r="H23" s="69">
        <v>1080.6</v>
      </c>
      <c r="I23" s="85">
        <v>62.2</v>
      </c>
      <c r="J23" s="85">
        <v>12.4</v>
      </c>
      <c r="K23" s="85">
        <v>0</v>
      </c>
      <c r="L23" s="85">
        <v>0</v>
      </c>
      <c r="M23" s="69">
        <f t="shared" si="1"/>
        <v>32.239999999999235</v>
      </c>
      <c r="N23" s="69">
        <v>12345.64</v>
      </c>
      <c r="O23" s="69">
        <v>16400</v>
      </c>
      <c r="P23" s="3">
        <f>N23/O23</f>
        <v>0.7527829268292683</v>
      </c>
      <c r="Q23" s="2">
        <v>6269.7</v>
      </c>
      <c r="R23" s="81">
        <v>10</v>
      </c>
      <c r="S23" s="80">
        <v>0</v>
      </c>
      <c r="T23" s="76">
        <v>0</v>
      </c>
      <c r="U23" s="141">
        <v>0</v>
      </c>
      <c r="V23" s="142"/>
      <c r="W23" s="74">
        <f t="shared" si="3"/>
        <v>10</v>
      </c>
    </row>
    <row r="24" spans="1:23" ht="13.5" thickBot="1">
      <c r="A24" s="10">
        <v>43039</v>
      </c>
      <c r="B24" s="69">
        <v>8471.4</v>
      </c>
      <c r="C24" s="80">
        <v>704.7</v>
      </c>
      <c r="D24" s="113">
        <v>8.8</v>
      </c>
      <c r="E24" s="113">
        <f t="shared" si="0"/>
        <v>695.9000000000001</v>
      </c>
      <c r="F24" s="85">
        <v>216.1</v>
      </c>
      <c r="G24" s="69">
        <v>501</v>
      </c>
      <c r="H24" s="69">
        <v>716.8</v>
      </c>
      <c r="I24" s="85">
        <v>146.1</v>
      </c>
      <c r="J24" s="85">
        <v>6.1</v>
      </c>
      <c r="K24" s="85">
        <v>0</v>
      </c>
      <c r="L24" s="85">
        <v>0</v>
      </c>
      <c r="M24" s="69">
        <f t="shared" si="1"/>
        <v>84.0000000000012</v>
      </c>
      <c r="N24" s="69">
        <v>10846.2</v>
      </c>
      <c r="O24" s="69">
        <f>7380-264.4</f>
        <v>7115.6</v>
      </c>
      <c r="P24" s="3">
        <f t="shared" si="2"/>
        <v>1.524284670301872</v>
      </c>
      <c r="Q24" s="2">
        <v>6269.7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66279.40000000001</v>
      </c>
      <c r="C25" s="92">
        <f t="shared" si="4"/>
        <v>30077.199999999997</v>
      </c>
      <c r="D25" s="115">
        <f t="shared" si="4"/>
        <v>4845.400000000001</v>
      </c>
      <c r="E25" s="115">
        <f t="shared" si="4"/>
        <v>25231.8</v>
      </c>
      <c r="F25" s="92">
        <f t="shared" si="4"/>
        <v>4960.3</v>
      </c>
      <c r="G25" s="92">
        <f t="shared" si="4"/>
        <v>14273.599999999999</v>
      </c>
      <c r="H25" s="92">
        <f t="shared" si="4"/>
        <v>21814.349999999995</v>
      </c>
      <c r="I25" s="92">
        <f t="shared" si="4"/>
        <v>1735.7500000000002</v>
      </c>
      <c r="J25" s="92">
        <f t="shared" si="4"/>
        <v>38.39999999999995</v>
      </c>
      <c r="K25" s="92">
        <f t="shared" si="4"/>
        <v>534.9</v>
      </c>
      <c r="L25" s="92">
        <f t="shared" si="4"/>
        <v>2019</v>
      </c>
      <c r="M25" s="91">
        <f t="shared" si="4"/>
        <v>583.1800000000032</v>
      </c>
      <c r="N25" s="91">
        <f t="shared" si="4"/>
        <v>142316.08000000002</v>
      </c>
      <c r="O25" s="91">
        <f>SUM(O4:O24)</f>
        <v>142115.6</v>
      </c>
      <c r="P25" s="93">
        <f>N25/O25</f>
        <v>1.00141068257109</v>
      </c>
      <c r="Q25" s="2"/>
      <c r="R25" s="82">
        <f>SUM(R4:R24)</f>
        <v>1354.74</v>
      </c>
      <c r="S25" s="82">
        <f>SUM(S4:S24)</f>
        <v>934.1899999999999</v>
      </c>
      <c r="T25" s="82">
        <f>SUM(T4:T24)</f>
        <v>3315.94</v>
      </c>
      <c r="U25" s="147">
        <f>SUM(U4:U24)</f>
        <v>2</v>
      </c>
      <c r="V25" s="148"/>
      <c r="W25" s="82">
        <f>R25+S25+U25+T25+V25</f>
        <v>5606.87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43040</v>
      </c>
      <c r="S30" s="153">
        <f>'[3]жовтень'!$D$97</f>
        <v>0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43040</v>
      </c>
      <c r="S40" s="152">
        <v>25897.192279999952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3:T33"/>
    <mergeCell ref="S34:T34"/>
    <mergeCell ref="R38:U38"/>
    <mergeCell ref="R39:U39"/>
    <mergeCell ref="R40:R41"/>
    <mergeCell ref="S40:U41"/>
    <mergeCell ref="U23:V23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8" sqref="F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121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122</v>
      </c>
      <c r="S1" s="129"/>
      <c r="T1" s="129"/>
      <c r="U1" s="129"/>
      <c r="V1" s="129"/>
      <c r="W1" s="130"/>
    </row>
    <row r="2" spans="1:23" ht="15" thickBot="1">
      <c r="A2" s="131" t="s">
        <v>124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125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120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43040</v>
      </c>
      <c r="B4" s="124">
        <v>738.7</v>
      </c>
      <c r="C4" s="69">
        <v>272.7</v>
      </c>
      <c r="D4" s="113">
        <v>1.7</v>
      </c>
      <c r="E4" s="113">
        <f aca="true" t="shared" si="0" ref="E4:E25">C4-D4</f>
        <v>271</v>
      </c>
      <c r="F4" s="69">
        <v>12.3</v>
      </c>
      <c r="G4" s="69">
        <v>171.7</v>
      </c>
      <c r="H4" s="73">
        <v>912.6</v>
      </c>
      <c r="I4" s="85">
        <v>65.9</v>
      </c>
      <c r="J4" s="85">
        <v>40</v>
      </c>
      <c r="K4" s="85">
        <v>0</v>
      </c>
      <c r="L4" s="69">
        <v>2176.1</v>
      </c>
      <c r="M4" s="69">
        <f aca="true" t="shared" si="1" ref="M4:M25">N4-B4-C4-F4-G4-H4-I4-J4-K4-L4</f>
        <v>29.300000000000637</v>
      </c>
      <c r="N4" s="69">
        <v>4419.3</v>
      </c>
      <c r="O4" s="69">
        <v>4400</v>
      </c>
      <c r="P4" s="3">
        <f aca="true" t="shared" si="2" ref="P4:P25">N4/O4</f>
        <v>1.0043863636363637</v>
      </c>
      <c r="Q4" s="2">
        <f>AVERAGE(N4:N23)</f>
        <v>5600.2405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43041</v>
      </c>
      <c r="B5" s="69">
        <v>887.4</v>
      </c>
      <c r="C5" s="69">
        <v>342.3</v>
      </c>
      <c r="D5" s="113">
        <v>7.1</v>
      </c>
      <c r="E5" s="113">
        <f t="shared" si="0"/>
        <v>335.2</v>
      </c>
      <c r="F5" s="69">
        <v>13.8</v>
      </c>
      <c r="G5" s="69">
        <v>104.7</v>
      </c>
      <c r="H5" s="86">
        <v>834.5</v>
      </c>
      <c r="I5" s="85">
        <v>70.1</v>
      </c>
      <c r="J5" s="85">
        <v>24.2</v>
      </c>
      <c r="K5" s="85">
        <v>0</v>
      </c>
      <c r="L5" s="69">
        <v>0</v>
      </c>
      <c r="M5" s="69">
        <f t="shared" si="1"/>
        <v>2.699999999999779</v>
      </c>
      <c r="N5" s="69">
        <v>2279.7</v>
      </c>
      <c r="O5" s="69">
        <v>3200</v>
      </c>
      <c r="P5" s="3">
        <f t="shared" si="2"/>
        <v>0.7124062499999999</v>
      </c>
      <c r="Q5" s="2">
        <v>5600.2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43042</v>
      </c>
      <c r="B6" s="69">
        <v>2485.9</v>
      </c>
      <c r="C6" s="69">
        <v>154.8</v>
      </c>
      <c r="D6" s="113">
        <v>10.6</v>
      </c>
      <c r="E6" s="113">
        <f t="shared" si="0"/>
        <v>144.20000000000002</v>
      </c>
      <c r="F6" s="78">
        <v>41.1</v>
      </c>
      <c r="G6" s="69">
        <v>247.3</v>
      </c>
      <c r="H6" s="87">
        <v>1382.8</v>
      </c>
      <c r="I6" s="85">
        <v>57.2</v>
      </c>
      <c r="J6" s="85">
        <v>46.5</v>
      </c>
      <c r="K6" s="85">
        <v>0</v>
      </c>
      <c r="L6" s="85">
        <v>0</v>
      </c>
      <c r="M6" s="69">
        <f t="shared" si="1"/>
        <v>19.639999999999915</v>
      </c>
      <c r="N6" s="69">
        <v>4435.24</v>
      </c>
      <c r="O6" s="69">
        <v>3500</v>
      </c>
      <c r="P6" s="3">
        <f t="shared" si="2"/>
        <v>1.2672114285714284</v>
      </c>
      <c r="Q6" s="2">
        <v>5600.2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43045</v>
      </c>
      <c r="B7" s="84">
        <v>5463.11</v>
      </c>
      <c r="C7" s="69">
        <v>214.4</v>
      </c>
      <c r="D7" s="113">
        <v>8.2</v>
      </c>
      <c r="E7" s="113">
        <f t="shared" si="0"/>
        <v>206.20000000000002</v>
      </c>
      <c r="F7" s="69">
        <v>25.2</v>
      </c>
      <c r="G7" s="69">
        <v>131</v>
      </c>
      <c r="H7" s="86">
        <v>1672.6</v>
      </c>
      <c r="I7" s="85">
        <v>111.1</v>
      </c>
      <c r="J7" s="85">
        <v>10.8</v>
      </c>
      <c r="K7" s="85">
        <v>517.4</v>
      </c>
      <c r="L7" s="85">
        <v>0</v>
      </c>
      <c r="M7" s="69">
        <f t="shared" si="1"/>
        <v>73.09000000000128</v>
      </c>
      <c r="N7" s="69">
        <v>8218.7</v>
      </c>
      <c r="O7" s="69">
        <v>7800</v>
      </c>
      <c r="P7" s="3">
        <f t="shared" si="2"/>
        <v>1.0536794871794872</v>
      </c>
      <c r="Q7" s="2">
        <v>5600.2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43046</v>
      </c>
      <c r="B8" s="69">
        <v>10335.8</v>
      </c>
      <c r="C8" s="80">
        <v>444.5</v>
      </c>
      <c r="D8" s="113">
        <v>15.1</v>
      </c>
      <c r="E8" s="113">
        <f t="shared" si="0"/>
        <v>429.4</v>
      </c>
      <c r="F8" s="85">
        <v>28.6</v>
      </c>
      <c r="G8" s="85">
        <v>161.3</v>
      </c>
      <c r="H8" s="69">
        <v>1577.4</v>
      </c>
      <c r="I8" s="85">
        <v>147.1</v>
      </c>
      <c r="J8" s="85">
        <v>19.5</v>
      </c>
      <c r="K8" s="85">
        <v>0</v>
      </c>
      <c r="L8" s="85">
        <v>0</v>
      </c>
      <c r="M8" s="69">
        <f t="shared" si="1"/>
        <v>6.800000000000779</v>
      </c>
      <c r="N8" s="69">
        <v>12721</v>
      </c>
      <c r="O8" s="69">
        <v>6950</v>
      </c>
      <c r="P8" s="3">
        <f t="shared" si="2"/>
        <v>1.8303597122302158</v>
      </c>
      <c r="Q8" s="2">
        <v>5600.2</v>
      </c>
      <c r="R8" s="77">
        <v>42.9</v>
      </c>
      <c r="S8" s="78">
        <v>0</v>
      </c>
      <c r="T8" s="76">
        <v>0</v>
      </c>
      <c r="U8" s="141">
        <v>0</v>
      </c>
      <c r="V8" s="142"/>
      <c r="W8" s="74">
        <f t="shared" si="3"/>
        <v>42.9</v>
      </c>
    </row>
    <row r="9" spans="1:23" ht="12.75">
      <c r="A9" s="10">
        <v>43047</v>
      </c>
      <c r="B9" s="69">
        <v>1261.8</v>
      </c>
      <c r="C9" s="80">
        <v>201.2</v>
      </c>
      <c r="D9" s="113">
        <v>10.9</v>
      </c>
      <c r="E9" s="113">
        <f>C9-D9</f>
        <v>190.29999999999998</v>
      </c>
      <c r="F9" s="85">
        <v>4.2</v>
      </c>
      <c r="G9" s="89">
        <v>107.6</v>
      </c>
      <c r="H9" s="69">
        <v>1469.5</v>
      </c>
      <c r="I9" s="85">
        <v>50.6</v>
      </c>
      <c r="J9" s="85">
        <v>57.6</v>
      </c>
      <c r="K9" s="85">
        <v>0</v>
      </c>
      <c r="L9" s="85">
        <v>0</v>
      </c>
      <c r="M9" s="69">
        <f>N9-B9-C9-F9-G9-H9-I9-J9-K9-L9</f>
        <v>24.40000000000014</v>
      </c>
      <c r="N9" s="69">
        <v>3176.9</v>
      </c>
      <c r="O9" s="69">
        <v>3400</v>
      </c>
      <c r="P9" s="3">
        <f t="shared" si="2"/>
        <v>0.9343823529411766</v>
      </c>
      <c r="Q9" s="2">
        <v>5600.2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43048</v>
      </c>
      <c r="B10" s="69">
        <v>601</v>
      </c>
      <c r="C10" s="80">
        <v>381.7</v>
      </c>
      <c r="D10" s="113">
        <v>107</v>
      </c>
      <c r="E10" s="113">
        <f>C10-D10</f>
        <v>274.7</v>
      </c>
      <c r="F10" s="85">
        <v>27.2</v>
      </c>
      <c r="G10" s="85">
        <v>148.2</v>
      </c>
      <c r="H10" s="69">
        <v>1587.4</v>
      </c>
      <c r="I10" s="85">
        <v>74.9</v>
      </c>
      <c r="J10" s="85">
        <v>46.4</v>
      </c>
      <c r="K10" s="85">
        <v>0</v>
      </c>
      <c r="L10" s="85">
        <v>0</v>
      </c>
      <c r="M10" s="69">
        <f t="shared" si="1"/>
        <v>108.29999999999967</v>
      </c>
      <c r="N10" s="69">
        <v>2975.1</v>
      </c>
      <c r="O10" s="78">
        <v>3300</v>
      </c>
      <c r="P10" s="3">
        <f t="shared" si="2"/>
        <v>0.9015454545454545</v>
      </c>
      <c r="Q10" s="2">
        <v>5600.2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43049</v>
      </c>
      <c r="B11" s="69">
        <v>978</v>
      </c>
      <c r="C11" s="80">
        <v>206.2</v>
      </c>
      <c r="D11" s="113">
        <v>3.9</v>
      </c>
      <c r="E11" s="113">
        <f t="shared" si="0"/>
        <v>202.29999999999998</v>
      </c>
      <c r="F11" s="85">
        <v>21.5</v>
      </c>
      <c r="G11" s="85">
        <v>94.4</v>
      </c>
      <c r="H11" s="69">
        <v>1291.6</v>
      </c>
      <c r="I11" s="85">
        <v>68.3</v>
      </c>
      <c r="J11" s="85">
        <v>26.6</v>
      </c>
      <c r="K11" s="85">
        <v>0</v>
      </c>
      <c r="L11" s="85">
        <v>0</v>
      </c>
      <c r="M11" s="69">
        <f>N11-B11-C11-F11-G11-H11-I11-J11-K11-L11</f>
        <v>13.099999999999774</v>
      </c>
      <c r="N11" s="69">
        <v>2699.7</v>
      </c>
      <c r="O11" s="69">
        <v>3500</v>
      </c>
      <c r="P11" s="3">
        <f t="shared" si="2"/>
        <v>0.7713428571428571</v>
      </c>
      <c r="Q11" s="2">
        <v>5600.2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43052</v>
      </c>
      <c r="B12" s="84">
        <v>401.7</v>
      </c>
      <c r="C12" s="80">
        <v>150.5</v>
      </c>
      <c r="D12" s="113">
        <v>30</v>
      </c>
      <c r="E12" s="113">
        <f t="shared" si="0"/>
        <v>120.5</v>
      </c>
      <c r="F12" s="85">
        <v>51.6</v>
      </c>
      <c r="G12" s="85">
        <v>189.7</v>
      </c>
      <c r="H12" s="69">
        <v>1892.6</v>
      </c>
      <c r="I12" s="85">
        <v>129.4</v>
      </c>
      <c r="J12" s="85">
        <v>13.1</v>
      </c>
      <c r="K12" s="85">
        <v>0</v>
      </c>
      <c r="L12" s="85">
        <v>0</v>
      </c>
      <c r="M12" s="69">
        <f>N12-B12-C12-F12-G12-H12-I12-J12-K12-L12</f>
        <v>264.30000000000064</v>
      </c>
      <c r="N12" s="69">
        <v>3092.9</v>
      </c>
      <c r="O12" s="69">
        <v>2500</v>
      </c>
      <c r="P12" s="3">
        <f t="shared" si="2"/>
        <v>1.23716</v>
      </c>
      <c r="Q12" s="2">
        <v>5600.2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43053</v>
      </c>
      <c r="B13" s="69">
        <v>1782.4</v>
      </c>
      <c r="C13" s="80">
        <v>499.4</v>
      </c>
      <c r="D13" s="113">
        <v>22.1</v>
      </c>
      <c r="E13" s="113">
        <f t="shared" si="0"/>
        <v>477.29999999999995</v>
      </c>
      <c r="F13" s="85">
        <v>12.9</v>
      </c>
      <c r="G13" s="85">
        <v>327.2</v>
      </c>
      <c r="H13" s="69">
        <v>2817.2</v>
      </c>
      <c r="I13" s="85">
        <v>116.2</v>
      </c>
      <c r="J13" s="85">
        <v>17.3</v>
      </c>
      <c r="K13" s="85">
        <v>0</v>
      </c>
      <c r="L13" s="85">
        <v>0</v>
      </c>
      <c r="M13" s="69">
        <f>N13-B13-C13-F13-G13-H13-I13-J13-K13-L13</f>
        <v>367.84999999999945</v>
      </c>
      <c r="N13" s="69">
        <v>5940.45</v>
      </c>
      <c r="O13" s="69">
        <v>6000</v>
      </c>
      <c r="P13" s="3">
        <f t="shared" si="2"/>
        <v>0.9900749999999999</v>
      </c>
      <c r="Q13" s="2">
        <v>5600.2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43054</v>
      </c>
      <c r="B14" s="69">
        <v>8503.2</v>
      </c>
      <c r="C14" s="80">
        <v>421.7</v>
      </c>
      <c r="D14" s="113">
        <v>31.7</v>
      </c>
      <c r="E14" s="113">
        <f t="shared" si="0"/>
        <v>390</v>
      </c>
      <c r="F14" s="85">
        <v>16</v>
      </c>
      <c r="G14" s="85">
        <v>262.95</v>
      </c>
      <c r="H14" s="69">
        <v>2911.3</v>
      </c>
      <c r="I14" s="85">
        <v>93.9</v>
      </c>
      <c r="J14" s="85">
        <v>41.7</v>
      </c>
      <c r="K14" s="85">
        <v>0</v>
      </c>
      <c r="L14" s="85">
        <v>0</v>
      </c>
      <c r="M14" s="69">
        <f t="shared" si="1"/>
        <v>317.4999999999995</v>
      </c>
      <c r="N14" s="69">
        <v>12568.25</v>
      </c>
      <c r="O14" s="69">
        <v>7000</v>
      </c>
      <c r="P14" s="3">
        <f t="shared" si="2"/>
        <v>1.7954642857142857</v>
      </c>
      <c r="Q14" s="2">
        <v>5600.2</v>
      </c>
      <c r="R14" s="75">
        <v>21.6</v>
      </c>
      <c r="S14" s="69">
        <v>0</v>
      </c>
      <c r="T14" s="80">
        <v>0</v>
      </c>
      <c r="U14" s="141">
        <v>0</v>
      </c>
      <c r="V14" s="142"/>
      <c r="W14" s="74">
        <f t="shared" si="3"/>
        <v>21.6</v>
      </c>
    </row>
    <row r="15" spans="1:23" ht="12.75">
      <c r="A15" s="10">
        <v>43055</v>
      </c>
      <c r="B15" s="69">
        <v>2139.3</v>
      </c>
      <c r="C15" s="69">
        <v>338.7</v>
      </c>
      <c r="D15" s="113">
        <v>111.8</v>
      </c>
      <c r="E15" s="113">
        <f t="shared" si="0"/>
        <v>226.89999999999998</v>
      </c>
      <c r="F15" s="88">
        <v>25.4</v>
      </c>
      <c r="G15" s="88">
        <v>393.4</v>
      </c>
      <c r="H15" s="89">
        <v>4714.4</v>
      </c>
      <c r="I15" s="88">
        <v>72.4</v>
      </c>
      <c r="J15" s="88">
        <v>21.8</v>
      </c>
      <c r="K15" s="88">
        <v>0</v>
      </c>
      <c r="L15" s="88">
        <v>0</v>
      </c>
      <c r="M15" s="69">
        <f t="shared" si="1"/>
        <v>400.9000000000013</v>
      </c>
      <c r="N15" s="69">
        <v>8106.3</v>
      </c>
      <c r="O15" s="78">
        <v>7700</v>
      </c>
      <c r="P15" s="3">
        <f>N15/O15</f>
        <v>1.0527662337662338</v>
      </c>
      <c r="Q15" s="2">
        <v>5600.2</v>
      </c>
      <c r="R15" s="75">
        <v>176.8</v>
      </c>
      <c r="S15" s="69">
        <v>0</v>
      </c>
      <c r="T15" s="80">
        <v>0</v>
      </c>
      <c r="U15" s="141">
        <v>0</v>
      </c>
      <c r="V15" s="142"/>
      <c r="W15" s="74">
        <f t="shared" si="3"/>
        <v>176.8</v>
      </c>
    </row>
    <row r="16" spans="1:23" ht="12.75">
      <c r="A16" s="10">
        <v>43056</v>
      </c>
      <c r="B16" s="69">
        <v>3831.9</v>
      </c>
      <c r="C16" s="80">
        <v>194.1</v>
      </c>
      <c r="D16" s="113">
        <v>32.2</v>
      </c>
      <c r="E16" s="113">
        <f t="shared" si="0"/>
        <v>161.89999999999998</v>
      </c>
      <c r="F16" s="85">
        <v>74</v>
      </c>
      <c r="G16" s="85">
        <v>333.2</v>
      </c>
      <c r="H16" s="69">
        <v>5351.4</v>
      </c>
      <c r="I16" s="85">
        <v>63.9</v>
      </c>
      <c r="J16" s="85">
        <v>12.2</v>
      </c>
      <c r="K16" s="85">
        <v>0</v>
      </c>
      <c r="L16" s="85">
        <v>0</v>
      </c>
      <c r="M16" s="69">
        <f t="shared" si="1"/>
        <v>101.9000000000009</v>
      </c>
      <c r="N16" s="69">
        <v>9962.6</v>
      </c>
      <c r="O16" s="78">
        <v>9800</v>
      </c>
      <c r="P16" s="3">
        <f t="shared" si="2"/>
        <v>1.016591836734694</v>
      </c>
      <c r="Q16" s="2">
        <v>5600.2</v>
      </c>
      <c r="R16" s="75">
        <v>0</v>
      </c>
      <c r="S16" s="69">
        <v>0</v>
      </c>
      <c r="T16" s="80">
        <v>633.1</v>
      </c>
      <c r="U16" s="141">
        <v>0</v>
      </c>
      <c r="V16" s="142"/>
      <c r="W16" s="74">
        <f t="shared" si="3"/>
        <v>633.1</v>
      </c>
    </row>
    <row r="17" spans="1:23" ht="12.75">
      <c r="A17" s="10">
        <v>43059</v>
      </c>
      <c r="B17" s="69">
        <v>3561.6</v>
      </c>
      <c r="C17" s="80">
        <v>309.7</v>
      </c>
      <c r="D17" s="113">
        <v>83.7</v>
      </c>
      <c r="E17" s="113">
        <f t="shared" si="0"/>
        <v>226</v>
      </c>
      <c r="F17" s="85">
        <v>15.3</v>
      </c>
      <c r="G17" s="85">
        <v>542</v>
      </c>
      <c r="H17" s="69">
        <v>1763</v>
      </c>
      <c r="I17" s="85">
        <v>106.9</v>
      </c>
      <c r="J17" s="85">
        <v>5.4</v>
      </c>
      <c r="K17" s="85">
        <v>0</v>
      </c>
      <c r="L17" s="85">
        <v>0</v>
      </c>
      <c r="M17" s="69">
        <f t="shared" si="1"/>
        <v>24.999999999999723</v>
      </c>
      <c r="N17" s="69">
        <v>6328.9</v>
      </c>
      <c r="O17" s="69">
        <v>6500</v>
      </c>
      <c r="P17" s="3">
        <f t="shared" si="2"/>
        <v>0.973676923076923</v>
      </c>
      <c r="Q17" s="2">
        <v>5600.2</v>
      </c>
      <c r="R17" s="75">
        <v>0</v>
      </c>
      <c r="S17" s="69">
        <v>0</v>
      </c>
      <c r="T17" s="80">
        <v>13.7</v>
      </c>
      <c r="U17" s="141">
        <v>0</v>
      </c>
      <c r="V17" s="142"/>
      <c r="W17" s="74">
        <f t="shared" si="3"/>
        <v>13.7</v>
      </c>
    </row>
    <row r="18" spans="1:23" ht="12.75">
      <c r="A18" s="10">
        <v>43060</v>
      </c>
      <c r="B18" s="69">
        <v>2333.8</v>
      </c>
      <c r="C18" s="80">
        <v>575.8</v>
      </c>
      <c r="D18" s="113">
        <v>117.2</v>
      </c>
      <c r="E18" s="113">
        <f t="shared" si="0"/>
        <v>458.59999999999997</v>
      </c>
      <c r="F18" s="85">
        <v>24.3</v>
      </c>
      <c r="G18" s="85">
        <v>574.1</v>
      </c>
      <c r="H18" s="69">
        <v>245.9</v>
      </c>
      <c r="I18" s="85">
        <v>124.2</v>
      </c>
      <c r="J18" s="85">
        <v>9.6</v>
      </c>
      <c r="K18" s="85">
        <v>0</v>
      </c>
      <c r="L18" s="85">
        <v>0</v>
      </c>
      <c r="M18" s="69">
        <f t="shared" si="1"/>
        <v>17.499999999999694</v>
      </c>
      <c r="N18" s="69">
        <v>3905.2</v>
      </c>
      <c r="O18" s="69">
        <v>5000</v>
      </c>
      <c r="P18" s="3">
        <f>N18/O18</f>
        <v>0.78104</v>
      </c>
      <c r="Q18" s="2">
        <v>5600.2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43061</v>
      </c>
      <c r="B19" s="69">
        <v>3331.6</v>
      </c>
      <c r="C19" s="80">
        <v>386.8</v>
      </c>
      <c r="D19" s="113">
        <v>83.5</v>
      </c>
      <c r="E19" s="113">
        <f t="shared" si="0"/>
        <v>303.3</v>
      </c>
      <c r="F19" s="85">
        <v>26.5</v>
      </c>
      <c r="G19" s="85">
        <v>757.8</v>
      </c>
      <c r="H19" s="69">
        <v>221.3</v>
      </c>
      <c r="I19" s="85">
        <v>51.8</v>
      </c>
      <c r="J19" s="85">
        <v>2.8</v>
      </c>
      <c r="K19" s="85">
        <v>0</v>
      </c>
      <c r="L19" s="85">
        <v>0</v>
      </c>
      <c r="M19" s="69">
        <f>N19-B19-C19-F19-G19-H19-I19-J19-K19-L19</f>
        <v>21.700000000000355</v>
      </c>
      <c r="N19" s="69">
        <v>4800.3</v>
      </c>
      <c r="O19" s="69">
        <v>9500</v>
      </c>
      <c r="P19" s="3">
        <f>N19/O19</f>
        <v>0.5052947368421052</v>
      </c>
      <c r="Q19" s="2">
        <v>5600.2</v>
      </c>
      <c r="R19" s="75">
        <v>0</v>
      </c>
      <c r="S19" s="69">
        <v>0</v>
      </c>
      <c r="T19" s="76">
        <v>3.4</v>
      </c>
      <c r="U19" s="141">
        <v>0</v>
      </c>
      <c r="V19" s="142"/>
      <c r="W19" s="74">
        <f t="shared" si="3"/>
        <v>3.4</v>
      </c>
    </row>
    <row r="20" spans="1:23" ht="12.75">
      <c r="A20" s="10">
        <v>43062</v>
      </c>
      <c r="B20" s="69">
        <v>2431</v>
      </c>
      <c r="C20" s="80">
        <v>342.3</v>
      </c>
      <c r="D20" s="113">
        <v>35.7</v>
      </c>
      <c r="E20" s="113">
        <f t="shared" si="0"/>
        <v>306.6</v>
      </c>
      <c r="F20" s="85">
        <v>15.3</v>
      </c>
      <c r="G20" s="69">
        <v>636.5</v>
      </c>
      <c r="H20" s="69">
        <v>274.9</v>
      </c>
      <c r="I20" s="85">
        <v>69.2</v>
      </c>
      <c r="J20" s="85">
        <v>5</v>
      </c>
      <c r="K20" s="85">
        <v>0</v>
      </c>
      <c r="L20" s="85">
        <v>0</v>
      </c>
      <c r="M20" s="69">
        <f>N20-B20-C20-F20-G20-H20-I20-J20-K20-L20</f>
        <v>24.30000000000011</v>
      </c>
      <c r="N20" s="69">
        <v>3798.5</v>
      </c>
      <c r="O20" s="69">
        <v>4800</v>
      </c>
      <c r="P20" s="3">
        <f>N20/O20</f>
        <v>0.7913541666666667</v>
      </c>
      <c r="Q20" s="2">
        <v>5600.2</v>
      </c>
      <c r="R20" s="75">
        <v>0</v>
      </c>
      <c r="S20" s="69">
        <v>0</v>
      </c>
      <c r="T20" s="76">
        <v>131.5</v>
      </c>
      <c r="U20" s="141">
        <v>0</v>
      </c>
      <c r="V20" s="142"/>
      <c r="W20" s="74">
        <f t="shared" si="3"/>
        <v>131.5</v>
      </c>
    </row>
    <row r="21" spans="1:23" ht="12.75">
      <c r="A21" s="10">
        <v>43063</v>
      </c>
      <c r="B21" s="69">
        <v>1387.9</v>
      </c>
      <c r="C21" s="80">
        <v>332.8</v>
      </c>
      <c r="D21" s="113">
        <v>37.3</v>
      </c>
      <c r="E21" s="113">
        <f t="shared" si="0"/>
        <v>295.5</v>
      </c>
      <c r="F21" s="85">
        <v>34.1</v>
      </c>
      <c r="G21" s="69">
        <v>726.5</v>
      </c>
      <c r="H21" s="69">
        <v>196.5</v>
      </c>
      <c r="I21" s="85">
        <v>131.7</v>
      </c>
      <c r="J21" s="85">
        <v>16.6</v>
      </c>
      <c r="K21" s="85">
        <v>0</v>
      </c>
      <c r="L21" s="85">
        <v>0</v>
      </c>
      <c r="M21" s="69">
        <f t="shared" si="1"/>
        <v>-0.13000000000014467</v>
      </c>
      <c r="N21" s="69">
        <v>2825.97</v>
      </c>
      <c r="O21" s="69">
        <v>4200</v>
      </c>
      <c r="P21" s="3">
        <f t="shared" si="2"/>
        <v>0.67285</v>
      </c>
      <c r="Q21" s="2">
        <v>5600.2</v>
      </c>
      <c r="R21" s="81">
        <v>0</v>
      </c>
      <c r="S21" s="80">
        <v>0</v>
      </c>
      <c r="T21" s="76">
        <v>23.74</v>
      </c>
      <c r="U21" s="141">
        <v>0</v>
      </c>
      <c r="V21" s="142"/>
      <c r="W21" s="74">
        <f t="shared" si="3"/>
        <v>23.74</v>
      </c>
    </row>
    <row r="22" spans="1:23" ht="12.75">
      <c r="A22" s="10">
        <v>43066</v>
      </c>
      <c r="B22" s="69">
        <v>922.9</v>
      </c>
      <c r="C22" s="80">
        <v>1296.4</v>
      </c>
      <c r="D22" s="113">
        <v>1072.1</v>
      </c>
      <c r="E22" s="113">
        <f t="shared" si="0"/>
        <v>224.30000000000018</v>
      </c>
      <c r="F22" s="85">
        <v>46.6</v>
      </c>
      <c r="G22" s="69">
        <v>2071.8</v>
      </c>
      <c r="H22" s="69">
        <v>137.1</v>
      </c>
      <c r="I22" s="85">
        <v>66.7</v>
      </c>
      <c r="J22" s="85">
        <v>3.7</v>
      </c>
      <c r="K22" s="85">
        <v>0</v>
      </c>
      <c r="L22" s="85">
        <v>0</v>
      </c>
      <c r="M22" s="69">
        <f t="shared" si="1"/>
        <v>35.59999999999991</v>
      </c>
      <c r="N22" s="69">
        <v>4580.8</v>
      </c>
      <c r="O22" s="69">
        <v>4800</v>
      </c>
      <c r="P22" s="3">
        <f>N22/O22</f>
        <v>0.9543333333333334</v>
      </c>
      <c r="Q22" s="2">
        <v>5600.2</v>
      </c>
      <c r="R22" s="81">
        <v>10</v>
      </c>
      <c r="S22" s="80">
        <v>0</v>
      </c>
      <c r="T22" s="76">
        <v>0</v>
      </c>
      <c r="U22" s="141">
        <v>0</v>
      </c>
      <c r="V22" s="142"/>
      <c r="W22" s="74">
        <f t="shared" si="3"/>
        <v>10</v>
      </c>
    </row>
    <row r="23" spans="1:23" ht="12.75">
      <c r="A23" s="10">
        <v>43067</v>
      </c>
      <c r="B23" s="69">
        <v>1360.7</v>
      </c>
      <c r="C23" s="80">
        <v>1204.7</v>
      </c>
      <c r="D23" s="113">
        <v>763</v>
      </c>
      <c r="E23" s="113">
        <f t="shared" si="0"/>
        <v>441.70000000000005</v>
      </c>
      <c r="F23" s="85">
        <v>12.6</v>
      </c>
      <c r="G23" s="69">
        <v>2307.3</v>
      </c>
      <c r="H23" s="69">
        <v>147.6</v>
      </c>
      <c r="I23" s="85">
        <v>105</v>
      </c>
      <c r="J23" s="85">
        <v>0.7</v>
      </c>
      <c r="K23" s="85">
        <v>0</v>
      </c>
      <c r="L23" s="85">
        <v>0</v>
      </c>
      <c r="M23" s="69">
        <f t="shared" si="1"/>
        <v>30.40000000000028</v>
      </c>
      <c r="N23" s="69">
        <v>5169</v>
      </c>
      <c r="O23" s="69">
        <v>5200</v>
      </c>
      <c r="P23" s="3">
        <f>N23/O23</f>
        <v>0.9940384615384615</v>
      </c>
      <c r="Q23" s="2">
        <v>5600.2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43068</v>
      </c>
      <c r="B24" s="69">
        <v>7273.6</v>
      </c>
      <c r="C24" s="80">
        <v>1887.7</v>
      </c>
      <c r="D24" s="113">
        <v>1649.5</v>
      </c>
      <c r="E24" s="113">
        <f t="shared" si="0"/>
        <v>238.20000000000005</v>
      </c>
      <c r="F24" s="85">
        <v>29.6</v>
      </c>
      <c r="G24" s="69">
        <v>1930.8</v>
      </c>
      <c r="H24" s="69">
        <v>267.6</v>
      </c>
      <c r="I24" s="85">
        <v>83.3</v>
      </c>
      <c r="J24" s="85">
        <v>76.4</v>
      </c>
      <c r="K24" s="85">
        <v>0</v>
      </c>
      <c r="L24" s="85">
        <v>0</v>
      </c>
      <c r="M24" s="69">
        <f t="shared" si="1"/>
        <v>9.499999999999929</v>
      </c>
      <c r="N24" s="69">
        <v>11558.5</v>
      </c>
      <c r="O24" s="69">
        <v>10400</v>
      </c>
      <c r="P24" s="3">
        <f>N24/O24</f>
        <v>1.1113942307692308</v>
      </c>
      <c r="Q24" s="2">
        <v>5600.2</v>
      </c>
      <c r="R24" s="81">
        <v>11.54</v>
      </c>
      <c r="S24" s="80">
        <v>0</v>
      </c>
      <c r="T24" s="76">
        <v>0</v>
      </c>
      <c r="U24" s="141">
        <v>0</v>
      </c>
      <c r="V24" s="142"/>
      <c r="W24" s="74"/>
    </row>
    <row r="25" spans="1:23" ht="13.5" thickBot="1">
      <c r="A25" s="10">
        <v>43069</v>
      </c>
      <c r="B25" s="69">
        <v>9216.9</v>
      </c>
      <c r="C25" s="80">
        <v>1104.9</v>
      </c>
      <c r="D25" s="113">
        <v>288.2</v>
      </c>
      <c r="E25" s="113">
        <f t="shared" si="0"/>
        <v>816.7</v>
      </c>
      <c r="F25" s="85">
        <v>353</v>
      </c>
      <c r="G25" s="69">
        <v>1994.9</v>
      </c>
      <c r="H25" s="69">
        <v>273</v>
      </c>
      <c r="I25" s="85">
        <v>80.5</v>
      </c>
      <c r="J25" s="85">
        <v>67.5</v>
      </c>
      <c r="K25" s="85">
        <v>0</v>
      </c>
      <c r="L25" s="85">
        <v>0</v>
      </c>
      <c r="M25" s="69">
        <f t="shared" si="1"/>
        <v>213.5000000000009</v>
      </c>
      <c r="N25" s="69">
        <v>13304.2</v>
      </c>
      <c r="O25" s="69">
        <f>13600-688</f>
        <v>12912</v>
      </c>
      <c r="P25" s="3">
        <f t="shared" si="2"/>
        <v>1.0303748451053285</v>
      </c>
      <c r="Q25" s="2">
        <v>5600.2</v>
      </c>
      <c r="R25" s="81">
        <v>9</v>
      </c>
      <c r="S25" s="80">
        <v>0</v>
      </c>
      <c r="T25" s="76">
        <v>11.8</v>
      </c>
      <c r="U25" s="141">
        <v>3</v>
      </c>
      <c r="V25" s="142"/>
      <c r="W25" s="74">
        <f t="shared" si="3"/>
        <v>23.8</v>
      </c>
    </row>
    <row r="26" spans="1:23" ht="13.5" thickBot="1">
      <c r="A26" s="90" t="s">
        <v>28</v>
      </c>
      <c r="B26" s="92">
        <f aca="true" t="shared" si="4" ref="B26:N26">SUM(B4:B25)</f>
        <v>71230.21</v>
      </c>
      <c r="C26" s="92">
        <f t="shared" si="4"/>
        <v>11263.300000000001</v>
      </c>
      <c r="D26" s="115">
        <f t="shared" si="4"/>
        <v>4522.499999999999</v>
      </c>
      <c r="E26" s="115">
        <f t="shared" si="4"/>
        <v>6740.800000000001</v>
      </c>
      <c r="F26" s="92">
        <f t="shared" si="4"/>
        <v>911.1000000000001</v>
      </c>
      <c r="G26" s="92">
        <f t="shared" si="4"/>
        <v>14214.35</v>
      </c>
      <c r="H26" s="92">
        <f t="shared" si="4"/>
        <v>31942.2</v>
      </c>
      <c r="I26" s="92">
        <f t="shared" si="4"/>
        <v>1940.3000000000002</v>
      </c>
      <c r="J26" s="92">
        <f t="shared" si="4"/>
        <v>565.4000000000001</v>
      </c>
      <c r="K26" s="92">
        <f t="shared" si="4"/>
        <v>517.4</v>
      </c>
      <c r="L26" s="92">
        <f t="shared" si="4"/>
        <v>2176.1</v>
      </c>
      <c r="M26" s="91">
        <f t="shared" si="4"/>
        <v>2107.150000000005</v>
      </c>
      <c r="N26" s="91">
        <f t="shared" si="4"/>
        <v>136867.51</v>
      </c>
      <c r="O26" s="91">
        <f>SUM(O4:O25)</f>
        <v>132362</v>
      </c>
      <c r="P26" s="93">
        <f>N26/O26</f>
        <v>1.0340393013100437</v>
      </c>
      <c r="Q26" s="2"/>
      <c r="R26" s="82">
        <f>SUM(R4:R25)</f>
        <v>271.84000000000003</v>
      </c>
      <c r="S26" s="82">
        <f>SUM(S4:S25)</f>
        <v>0</v>
      </c>
      <c r="T26" s="82">
        <f>SUM(T4:T25)</f>
        <v>817.24</v>
      </c>
      <c r="U26" s="147">
        <f>SUM(U4:U25)</f>
        <v>4</v>
      </c>
      <c r="V26" s="148"/>
      <c r="W26" s="82">
        <f>R26+S26+U26+T26+V26</f>
        <v>1093.08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43070</v>
      </c>
      <c r="S31" s="153">
        <f>'[3]листопад'!$D$109</f>
        <v>374.51626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43070</v>
      </c>
      <c r="S41" s="152">
        <f>'[4]залишки'!$K$6/1000</f>
        <v>24977.95702999994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S34:T34"/>
    <mergeCell ref="S35:T35"/>
    <mergeCell ref="R39:U39"/>
    <mergeCell ref="R40:U40"/>
    <mergeCell ref="R41:R42"/>
    <mergeCell ref="S41:U42"/>
    <mergeCell ref="U23:V23"/>
    <mergeCell ref="U25:V25"/>
    <mergeCell ref="U26:V26"/>
    <mergeCell ref="R29:U29"/>
    <mergeCell ref="R30:U30"/>
    <mergeCell ref="R31:R32"/>
    <mergeCell ref="S31:U32"/>
    <mergeCell ref="U24:V24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127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129</v>
      </c>
      <c r="S1" s="129"/>
      <c r="T1" s="129"/>
      <c r="U1" s="129"/>
      <c r="V1" s="129"/>
      <c r="W1" s="130"/>
    </row>
    <row r="2" spans="1:23" ht="15" thickBot="1">
      <c r="A2" s="131" t="s">
        <v>132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131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43070</v>
      </c>
      <c r="B4" s="124">
        <v>2397.2</v>
      </c>
      <c r="C4" s="69">
        <v>321.6</v>
      </c>
      <c r="D4" s="113">
        <v>4</v>
      </c>
      <c r="E4" s="113">
        <f>C4-D4</f>
        <v>317.6</v>
      </c>
      <c r="F4" s="69">
        <v>-13.4</v>
      </c>
      <c r="G4" s="69">
        <v>400.9</v>
      </c>
      <c r="H4" s="73">
        <v>402.7</v>
      </c>
      <c r="I4" s="85">
        <v>89.9</v>
      </c>
      <c r="J4" s="85">
        <v>16.5</v>
      </c>
      <c r="K4" s="85">
        <v>0</v>
      </c>
      <c r="L4" s="69">
        <v>2151.3</v>
      </c>
      <c r="M4" s="69">
        <f aca="true" t="shared" si="0" ref="M4:M23">N4-B4-C4-F4-G4-H4-I4-J4-K4-L4</f>
        <v>18.5</v>
      </c>
      <c r="N4" s="69">
        <v>5785.2</v>
      </c>
      <c r="O4" s="69">
        <v>5700</v>
      </c>
      <c r="P4" s="3">
        <f aca="true" t="shared" si="1" ref="P4:P23">N4/O4</f>
        <v>1.0149473684210526</v>
      </c>
      <c r="Q4" s="2">
        <f>AVERAGE(N4:N9)</f>
        <v>5236.466666666667</v>
      </c>
      <c r="R4" s="71">
        <v>101.74</v>
      </c>
      <c r="S4" s="72">
        <v>0</v>
      </c>
      <c r="T4" s="73">
        <v>0</v>
      </c>
      <c r="U4" s="139">
        <v>0</v>
      </c>
      <c r="V4" s="140"/>
      <c r="W4" s="74">
        <f>R4+S4+U4+T4+V4</f>
        <v>101.74</v>
      </c>
    </row>
    <row r="5" spans="1:23" ht="12.75">
      <c r="A5" s="10">
        <v>43073</v>
      </c>
      <c r="B5" s="69">
        <v>1243.7</v>
      </c>
      <c r="C5" s="69">
        <v>176.9</v>
      </c>
      <c r="D5" s="113">
        <v>6.8</v>
      </c>
      <c r="E5" s="113">
        <f>C5-D5</f>
        <v>170.1</v>
      </c>
      <c r="F5" s="69">
        <v>20.9</v>
      </c>
      <c r="G5" s="69">
        <v>138.9</v>
      </c>
      <c r="H5" s="86">
        <v>347.6</v>
      </c>
      <c r="I5" s="85">
        <v>58.2</v>
      </c>
      <c r="J5" s="85">
        <v>65.4</v>
      </c>
      <c r="K5" s="85">
        <v>0</v>
      </c>
      <c r="L5" s="69">
        <v>0</v>
      </c>
      <c r="M5" s="69">
        <f t="shared" si="0"/>
        <v>22.300000000000082</v>
      </c>
      <c r="N5" s="69">
        <v>2073.9</v>
      </c>
      <c r="O5" s="69">
        <v>2000</v>
      </c>
      <c r="P5" s="3">
        <f t="shared" si="1"/>
        <v>1.03695</v>
      </c>
      <c r="Q5" s="2">
        <v>5326.5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2" ref="W5:W23">R5+S5+U5+T5+V5</f>
        <v>0</v>
      </c>
    </row>
    <row r="6" spans="1:23" ht="12.75">
      <c r="A6" s="10">
        <v>43074</v>
      </c>
      <c r="B6" s="69">
        <v>2780.7</v>
      </c>
      <c r="C6" s="69">
        <v>443.2</v>
      </c>
      <c r="D6" s="113">
        <v>11.5</v>
      </c>
      <c r="E6" s="113">
        <f>C6-D6</f>
        <v>431.7</v>
      </c>
      <c r="F6" s="78">
        <v>12.9</v>
      </c>
      <c r="G6" s="69">
        <v>310</v>
      </c>
      <c r="H6" s="87">
        <v>334.95</v>
      </c>
      <c r="I6" s="85">
        <v>92.8</v>
      </c>
      <c r="J6" s="85">
        <v>29</v>
      </c>
      <c r="K6" s="85">
        <v>620.4</v>
      </c>
      <c r="L6" s="85">
        <v>0</v>
      </c>
      <c r="M6" s="69">
        <f t="shared" si="0"/>
        <v>14.249999999999886</v>
      </c>
      <c r="N6" s="69">
        <v>4638.2</v>
      </c>
      <c r="O6" s="69">
        <v>3500</v>
      </c>
      <c r="P6" s="3">
        <f t="shared" si="1"/>
        <v>1.3252</v>
      </c>
      <c r="Q6" s="2">
        <v>5326.5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2"/>
        <v>0</v>
      </c>
    </row>
    <row r="7" spans="1:23" ht="12.75">
      <c r="A7" s="10">
        <v>43075</v>
      </c>
      <c r="B7" s="84">
        <v>4624.6</v>
      </c>
      <c r="C7" s="69">
        <v>196.8</v>
      </c>
      <c r="D7" s="113">
        <v>12</v>
      </c>
      <c r="E7" s="113">
        <f>C7-D7</f>
        <v>184.8</v>
      </c>
      <c r="F7" s="69">
        <v>-131.2</v>
      </c>
      <c r="G7" s="69">
        <v>125.3</v>
      </c>
      <c r="H7" s="86">
        <v>269.4</v>
      </c>
      <c r="I7" s="85">
        <v>90.7</v>
      </c>
      <c r="J7" s="85">
        <v>22.6</v>
      </c>
      <c r="K7" s="85">
        <v>0</v>
      </c>
      <c r="L7" s="85">
        <v>0</v>
      </c>
      <c r="M7" s="69">
        <f t="shared" si="0"/>
        <v>11.399999999999984</v>
      </c>
      <c r="N7" s="69">
        <v>5209.6</v>
      </c>
      <c r="O7" s="69">
        <v>6500</v>
      </c>
      <c r="P7" s="3">
        <f t="shared" si="1"/>
        <v>0.8014769230769231</v>
      </c>
      <c r="Q7" s="2">
        <v>5326.5</v>
      </c>
      <c r="R7" s="77">
        <v>21.6</v>
      </c>
      <c r="S7" s="78">
        <v>0</v>
      </c>
      <c r="T7" s="79">
        <v>459.8</v>
      </c>
      <c r="U7" s="143">
        <v>1</v>
      </c>
      <c r="V7" s="144"/>
      <c r="W7" s="74">
        <f t="shared" si="2"/>
        <v>482.40000000000003</v>
      </c>
    </row>
    <row r="8" spans="1:23" ht="12.75">
      <c r="A8" s="10">
        <v>43076</v>
      </c>
      <c r="B8" s="69">
        <v>7271.1</v>
      </c>
      <c r="C8" s="80">
        <v>194.5</v>
      </c>
      <c r="D8" s="113">
        <v>77.7</v>
      </c>
      <c r="E8" s="113">
        <f>C8-D8</f>
        <v>116.8</v>
      </c>
      <c r="F8" s="85">
        <v>18.5</v>
      </c>
      <c r="G8" s="85">
        <v>191.2</v>
      </c>
      <c r="H8" s="69">
        <v>252</v>
      </c>
      <c r="I8" s="85">
        <v>73.35</v>
      </c>
      <c r="J8" s="85">
        <v>53.3</v>
      </c>
      <c r="K8" s="85">
        <v>0</v>
      </c>
      <c r="L8" s="85">
        <v>0</v>
      </c>
      <c r="M8" s="69">
        <f t="shared" si="0"/>
        <v>13.499999999999474</v>
      </c>
      <c r="N8" s="69">
        <v>8067.45</v>
      </c>
      <c r="O8" s="69">
        <v>6700</v>
      </c>
      <c r="P8" s="3">
        <f t="shared" si="1"/>
        <v>1.2040970149253731</v>
      </c>
      <c r="Q8" s="2">
        <v>5326.5</v>
      </c>
      <c r="R8" s="77">
        <v>0</v>
      </c>
      <c r="S8" s="78">
        <v>0</v>
      </c>
      <c r="T8" s="76">
        <v>34.9</v>
      </c>
      <c r="U8" s="141">
        <v>0</v>
      </c>
      <c r="V8" s="142"/>
      <c r="W8" s="74">
        <f t="shared" si="2"/>
        <v>34.9</v>
      </c>
    </row>
    <row r="9" spans="1:23" ht="12.75">
      <c r="A9" s="10">
        <v>43077</v>
      </c>
      <c r="B9" s="69">
        <v>4725.2</v>
      </c>
      <c r="C9" s="80">
        <v>244.9</v>
      </c>
      <c r="D9" s="113">
        <v>17.4</v>
      </c>
      <c r="E9" s="113">
        <f>C9-D9</f>
        <v>227.5</v>
      </c>
      <c r="F9" s="85">
        <v>6.6</v>
      </c>
      <c r="G9" s="89">
        <v>158.4</v>
      </c>
      <c r="H9" s="69">
        <v>327</v>
      </c>
      <c r="I9" s="85">
        <v>75</v>
      </c>
      <c r="J9" s="85">
        <v>93.6</v>
      </c>
      <c r="K9" s="85">
        <v>0</v>
      </c>
      <c r="L9" s="85">
        <v>0</v>
      </c>
      <c r="M9" s="69">
        <f>N9-B9-C9-F9-G9-H9-I9-J9-K9-L9</f>
        <v>13.750000000000028</v>
      </c>
      <c r="N9" s="69">
        <v>5644.45</v>
      </c>
      <c r="O9" s="69">
        <v>3400</v>
      </c>
      <c r="P9" s="3">
        <f t="shared" si="1"/>
        <v>1.6601323529411764</v>
      </c>
      <c r="Q9" s="2">
        <v>5326.5</v>
      </c>
      <c r="R9" s="77">
        <v>0</v>
      </c>
      <c r="S9" s="78">
        <v>0</v>
      </c>
      <c r="T9" s="76">
        <v>274.94</v>
      </c>
      <c r="U9" s="141">
        <v>0</v>
      </c>
      <c r="V9" s="142"/>
      <c r="W9" s="74">
        <f t="shared" si="2"/>
        <v>274.94</v>
      </c>
    </row>
    <row r="10" spans="1:23" ht="12.75">
      <c r="A10" s="10">
        <v>43080</v>
      </c>
      <c r="B10" s="69"/>
      <c r="C10" s="80"/>
      <c r="D10" s="113"/>
      <c r="E10" s="113"/>
      <c r="F10" s="85"/>
      <c r="G10" s="85"/>
      <c r="H10" s="69"/>
      <c r="I10" s="85"/>
      <c r="J10" s="85"/>
      <c r="K10" s="85"/>
      <c r="L10" s="85"/>
      <c r="M10" s="69">
        <f t="shared" si="0"/>
        <v>0</v>
      </c>
      <c r="N10" s="69"/>
      <c r="O10" s="78">
        <v>3300</v>
      </c>
      <c r="P10" s="3">
        <f t="shared" si="1"/>
        <v>0</v>
      </c>
      <c r="Q10" s="2">
        <v>5326.5</v>
      </c>
      <c r="R10" s="77"/>
      <c r="S10" s="78"/>
      <c r="T10" s="76"/>
      <c r="U10" s="141"/>
      <c r="V10" s="142"/>
      <c r="W10" s="74">
        <f>R10+S10+U10+T10+V10</f>
        <v>0</v>
      </c>
    </row>
    <row r="11" spans="1:23" ht="12.75">
      <c r="A11" s="10">
        <v>43081</v>
      </c>
      <c r="B11" s="69"/>
      <c r="C11" s="80"/>
      <c r="D11" s="113"/>
      <c r="E11" s="113"/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3500</v>
      </c>
      <c r="P11" s="3">
        <f t="shared" si="1"/>
        <v>0</v>
      </c>
      <c r="Q11" s="2">
        <v>5326.5</v>
      </c>
      <c r="R11" s="75"/>
      <c r="S11" s="69"/>
      <c r="T11" s="76"/>
      <c r="U11" s="141"/>
      <c r="V11" s="142"/>
      <c r="W11" s="74">
        <f t="shared" si="2"/>
        <v>0</v>
      </c>
    </row>
    <row r="12" spans="1:23" ht="12.75">
      <c r="A12" s="10">
        <v>43082</v>
      </c>
      <c r="B12" s="84"/>
      <c r="C12" s="80"/>
      <c r="D12" s="113"/>
      <c r="E12" s="113"/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2500</v>
      </c>
      <c r="P12" s="3">
        <f t="shared" si="1"/>
        <v>0</v>
      </c>
      <c r="Q12" s="2">
        <v>5326.5</v>
      </c>
      <c r="R12" s="75"/>
      <c r="S12" s="69"/>
      <c r="T12" s="76"/>
      <c r="U12" s="141"/>
      <c r="V12" s="142"/>
      <c r="W12" s="74">
        <f t="shared" si="2"/>
        <v>0</v>
      </c>
    </row>
    <row r="13" spans="1:23" ht="12.75">
      <c r="A13" s="10">
        <v>43083</v>
      </c>
      <c r="B13" s="69"/>
      <c r="C13" s="80"/>
      <c r="D13" s="113"/>
      <c r="E13" s="113"/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6000</v>
      </c>
      <c r="P13" s="3">
        <f t="shared" si="1"/>
        <v>0</v>
      </c>
      <c r="Q13" s="2">
        <v>5326.5</v>
      </c>
      <c r="R13" s="75"/>
      <c r="S13" s="69"/>
      <c r="T13" s="76"/>
      <c r="U13" s="141"/>
      <c r="V13" s="142"/>
      <c r="W13" s="74">
        <f t="shared" si="2"/>
        <v>0</v>
      </c>
    </row>
    <row r="14" spans="1:23" ht="12.75">
      <c r="A14" s="10">
        <v>43084</v>
      </c>
      <c r="B14" s="69"/>
      <c r="C14" s="80"/>
      <c r="D14" s="113"/>
      <c r="E14" s="113"/>
      <c r="F14" s="85"/>
      <c r="G14" s="85"/>
      <c r="H14" s="69"/>
      <c r="I14" s="85"/>
      <c r="J14" s="85"/>
      <c r="K14" s="85"/>
      <c r="L14" s="85"/>
      <c r="M14" s="69">
        <f t="shared" si="0"/>
        <v>0</v>
      </c>
      <c r="N14" s="69"/>
      <c r="O14" s="69">
        <v>9500</v>
      </c>
      <c r="P14" s="3">
        <f t="shared" si="1"/>
        <v>0</v>
      </c>
      <c r="Q14" s="2">
        <v>5326.5</v>
      </c>
      <c r="R14" s="75"/>
      <c r="S14" s="69"/>
      <c r="T14" s="80"/>
      <c r="U14" s="141"/>
      <c r="V14" s="142"/>
      <c r="W14" s="74">
        <f t="shared" si="2"/>
        <v>0</v>
      </c>
    </row>
    <row r="15" spans="1:23" ht="12.75">
      <c r="A15" s="10">
        <v>43087</v>
      </c>
      <c r="B15" s="69"/>
      <c r="C15" s="69"/>
      <c r="D15" s="113"/>
      <c r="E15" s="113"/>
      <c r="F15" s="88"/>
      <c r="G15" s="88"/>
      <c r="H15" s="89"/>
      <c r="I15" s="88"/>
      <c r="J15" s="88"/>
      <c r="K15" s="88"/>
      <c r="L15" s="88"/>
      <c r="M15" s="69">
        <f t="shared" si="0"/>
        <v>0</v>
      </c>
      <c r="N15" s="69"/>
      <c r="O15" s="78">
        <v>7700</v>
      </c>
      <c r="P15" s="3">
        <f>N15/O15</f>
        <v>0</v>
      </c>
      <c r="Q15" s="2">
        <v>5326.5</v>
      </c>
      <c r="R15" s="75"/>
      <c r="S15" s="69"/>
      <c r="T15" s="80"/>
      <c r="U15" s="141"/>
      <c r="V15" s="142"/>
      <c r="W15" s="74">
        <f t="shared" si="2"/>
        <v>0</v>
      </c>
    </row>
    <row r="16" spans="1:23" ht="12.75">
      <c r="A16" s="10">
        <v>43088</v>
      </c>
      <c r="B16" s="69"/>
      <c r="C16" s="80"/>
      <c r="D16" s="113"/>
      <c r="E16" s="113"/>
      <c r="F16" s="85"/>
      <c r="G16" s="85"/>
      <c r="H16" s="69"/>
      <c r="I16" s="85"/>
      <c r="J16" s="85"/>
      <c r="K16" s="85"/>
      <c r="L16" s="85"/>
      <c r="M16" s="69">
        <f t="shared" si="0"/>
        <v>0</v>
      </c>
      <c r="N16" s="69"/>
      <c r="O16" s="78">
        <v>8800</v>
      </c>
      <c r="P16" s="3">
        <f t="shared" si="1"/>
        <v>0</v>
      </c>
      <c r="Q16" s="2">
        <v>5326.5</v>
      </c>
      <c r="R16" s="75"/>
      <c r="S16" s="69"/>
      <c r="T16" s="80"/>
      <c r="U16" s="141"/>
      <c r="V16" s="142"/>
      <c r="W16" s="74">
        <f t="shared" si="2"/>
        <v>0</v>
      </c>
    </row>
    <row r="17" spans="1:23" ht="12.75">
      <c r="A17" s="10">
        <v>43089</v>
      </c>
      <c r="B17" s="69"/>
      <c r="C17" s="80"/>
      <c r="D17" s="113"/>
      <c r="E17" s="113"/>
      <c r="F17" s="85"/>
      <c r="G17" s="85"/>
      <c r="H17" s="69"/>
      <c r="I17" s="85"/>
      <c r="J17" s="85"/>
      <c r="K17" s="85"/>
      <c r="L17" s="85"/>
      <c r="M17" s="69">
        <f t="shared" si="0"/>
        <v>0</v>
      </c>
      <c r="N17" s="69"/>
      <c r="O17" s="69">
        <v>6500</v>
      </c>
      <c r="P17" s="3">
        <f t="shared" si="1"/>
        <v>0</v>
      </c>
      <c r="Q17" s="2">
        <v>5326.5</v>
      </c>
      <c r="R17" s="75"/>
      <c r="S17" s="69"/>
      <c r="T17" s="80"/>
      <c r="U17" s="141"/>
      <c r="V17" s="142"/>
      <c r="W17" s="74">
        <f t="shared" si="2"/>
        <v>0</v>
      </c>
    </row>
    <row r="18" spans="1:23" ht="12.75">
      <c r="A18" s="10">
        <v>43090</v>
      </c>
      <c r="B18" s="69"/>
      <c r="C18" s="80"/>
      <c r="D18" s="113"/>
      <c r="E18" s="113"/>
      <c r="F18" s="85"/>
      <c r="G18" s="85"/>
      <c r="H18" s="69"/>
      <c r="I18" s="85"/>
      <c r="J18" s="85"/>
      <c r="K18" s="85"/>
      <c r="L18" s="85"/>
      <c r="M18" s="69">
        <f t="shared" si="0"/>
        <v>0</v>
      </c>
      <c r="N18" s="69"/>
      <c r="O18" s="69">
        <v>5000</v>
      </c>
      <c r="P18" s="3">
        <f>N18/O18</f>
        <v>0</v>
      </c>
      <c r="Q18" s="2">
        <v>5326.5</v>
      </c>
      <c r="R18" s="75"/>
      <c r="S18" s="69"/>
      <c r="T18" s="76"/>
      <c r="U18" s="141"/>
      <c r="V18" s="142"/>
      <c r="W18" s="74">
        <f t="shared" si="2"/>
        <v>0</v>
      </c>
    </row>
    <row r="19" spans="1:23" ht="12.75">
      <c r="A19" s="10">
        <v>43091</v>
      </c>
      <c r="B19" s="69"/>
      <c r="C19" s="80"/>
      <c r="D19" s="113"/>
      <c r="E19" s="113"/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9500</v>
      </c>
      <c r="P19" s="3">
        <f>N19/O19</f>
        <v>0</v>
      </c>
      <c r="Q19" s="2">
        <v>5326.5</v>
      </c>
      <c r="R19" s="75"/>
      <c r="S19" s="69"/>
      <c r="T19" s="76"/>
      <c r="U19" s="141"/>
      <c r="V19" s="142"/>
      <c r="W19" s="74">
        <f t="shared" si="2"/>
        <v>0</v>
      </c>
    </row>
    <row r="20" spans="1:23" ht="12.75">
      <c r="A20" s="10">
        <v>43095</v>
      </c>
      <c r="B20" s="69"/>
      <c r="C20" s="80"/>
      <c r="D20" s="113"/>
      <c r="E20" s="113"/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12500</v>
      </c>
      <c r="P20" s="3">
        <f>N20/O20</f>
        <v>0</v>
      </c>
      <c r="Q20" s="2">
        <v>5326.5</v>
      </c>
      <c r="R20" s="75"/>
      <c r="S20" s="69"/>
      <c r="T20" s="76"/>
      <c r="U20" s="141"/>
      <c r="V20" s="142"/>
      <c r="W20" s="74">
        <f t="shared" si="2"/>
        <v>0</v>
      </c>
    </row>
    <row r="21" spans="1:23" ht="12.75">
      <c r="A21" s="10">
        <v>43096</v>
      </c>
      <c r="B21" s="69"/>
      <c r="C21" s="80"/>
      <c r="D21" s="113"/>
      <c r="E21" s="113"/>
      <c r="F21" s="85"/>
      <c r="G21" s="69"/>
      <c r="H21" s="69"/>
      <c r="I21" s="85"/>
      <c r="J21" s="85"/>
      <c r="K21" s="85"/>
      <c r="L21" s="85"/>
      <c r="M21" s="69">
        <f t="shared" si="0"/>
        <v>0</v>
      </c>
      <c r="N21" s="69"/>
      <c r="O21" s="69">
        <v>7800</v>
      </c>
      <c r="P21" s="3">
        <f t="shared" si="1"/>
        <v>0</v>
      </c>
      <c r="Q21" s="2">
        <v>5326.5</v>
      </c>
      <c r="R21" s="81"/>
      <c r="S21" s="80"/>
      <c r="T21" s="76"/>
      <c r="U21" s="141"/>
      <c r="V21" s="142"/>
      <c r="W21" s="74">
        <f t="shared" si="2"/>
        <v>0</v>
      </c>
    </row>
    <row r="22" spans="1:23" ht="12.75">
      <c r="A22" s="10">
        <v>43097</v>
      </c>
      <c r="B22" s="69"/>
      <c r="C22" s="80"/>
      <c r="D22" s="113"/>
      <c r="E22" s="113"/>
      <c r="F22" s="85"/>
      <c r="G22" s="69"/>
      <c r="H22" s="69"/>
      <c r="I22" s="85"/>
      <c r="J22" s="85"/>
      <c r="K22" s="85"/>
      <c r="L22" s="85"/>
      <c r="M22" s="69">
        <f t="shared" si="0"/>
        <v>0</v>
      </c>
      <c r="N22" s="69"/>
      <c r="O22" s="69">
        <v>13100</v>
      </c>
      <c r="P22" s="3">
        <f>N22/O22</f>
        <v>0</v>
      </c>
      <c r="Q22" s="2">
        <v>5326.5</v>
      </c>
      <c r="R22" s="81"/>
      <c r="S22" s="80"/>
      <c r="T22" s="76"/>
      <c r="U22" s="141"/>
      <c r="V22" s="142"/>
      <c r="W22" s="74"/>
    </row>
    <row r="23" spans="1:23" ht="13.5" thickBot="1">
      <c r="A23" s="10">
        <v>43098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0"/>
        <v>0</v>
      </c>
      <c r="N23" s="69"/>
      <c r="O23" s="69">
        <v>8900</v>
      </c>
      <c r="P23" s="3">
        <f t="shared" si="1"/>
        <v>0</v>
      </c>
      <c r="Q23" s="2">
        <v>5326.5</v>
      </c>
      <c r="R23" s="81"/>
      <c r="S23" s="80"/>
      <c r="T23" s="76"/>
      <c r="U23" s="141"/>
      <c r="V23" s="142"/>
      <c r="W23" s="74">
        <f t="shared" si="2"/>
        <v>0</v>
      </c>
    </row>
    <row r="24" spans="1:23" ht="13.5" thickBot="1">
      <c r="A24" s="90" t="s">
        <v>28</v>
      </c>
      <c r="B24" s="92">
        <f aca="true" t="shared" si="3" ref="B24:N24">SUM(B4:B23)</f>
        <v>23042.500000000004</v>
      </c>
      <c r="C24" s="92">
        <f t="shared" si="3"/>
        <v>1577.9</v>
      </c>
      <c r="D24" s="115">
        <f t="shared" si="3"/>
        <v>129.4</v>
      </c>
      <c r="E24" s="115">
        <f t="shared" si="3"/>
        <v>1448.5</v>
      </c>
      <c r="F24" s="92">
        <f t="shared" si="3"/>
        <v>-85.69999999999999</v>
      </c>
      <c r="G24" s="92">
        <f t="shared" si="3"/>
        <v>1324.7</v>
      </c>
      <c r="H24" s="92">
        <f t="shared" si="3"/>
        <v>1933.65</v>
      </c>
      <c r="I24" s="92">
        <f t="shared" si="3"/>
        <v>479.95000000000005</v>
      </c>
      <c r="J24" s="92">
        <f t="shared" si="3"/>
        <v>280.4</v>
      </c>
      <c r="K24" s="92">
        <f t="shared" si="3"/>
        <v>620.4</v>
      </c>
      <c r="L24" s="92">
        <f t="shared" si="3"/>
        <v>2151.3</v>
      </c>
      <c r="M24" s="91">
        <f t="shared" si="3"/>
        <v>93.69999999999946</v>
      </c>
      <c r="N24" s="91">
        <f t="shared" si="3"/>
        <v>31418.800000000003</v>
      </c>
      <c r="O24" s="91">
        <f>SUM(O4:O23)</f>
        <v>132400</v>
      </c>
      <c r="P24" s="93">
        <f>N24/O24</f>
        <v>0.2373021148036254</v>
      </c>
      <c r="Q24" s="2"/>
      <c r="R24" s="82">
        <f>SUM(R4:R23)</f>
        <v>123.34</v>
      </c>
      <c r="S24" s="82">
        <f>SUM(S4:S23)</f>
        <v>0</v>
      </c>
      <c r="T24" s="82">
        <f>SUM(T4:T23)</f>
        <v>769.64</v>
      </c>
      <c r="U24" s="147">
        <f>SUM(U4:U23)</f>
        <v>1</v>
      </c>
      <c r="V24" s="148"/>
      <c r="W24" s="82">
        <f>R24+S24+U24+T24+V24</f>
        <v>893.98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43080</v>
      </c>
      <c r="S29" s="153">
        <v>274.9683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43080</v>
      </c>
      <c r="S39" s="152">
        <v>24977.95702999994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69" t="s">
        <v>126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70"/>
      <c r="M26" s="170"/>
      <c r="N26" s="170"/>
    </row>
    <row r="27" spans="1:16" ht="54" customHeight="1">
      <c r="A27" s="162" t="s">
        <v>32</v>
      </c>
      <c r="B27" s="171" t="s">
        <v>43</v>
      </c>
      <c r="C27" s="171"/>
      <c r="D27" s="164" t="s">
        <v>49</v>
      </c>
      <c r="E27" s="165"/>
      <c r="F27" s="166" t="s">
        <v>44</v>
      </c>
      <c r="G27" s="167"/>
      <c r="H27" s="168" t="s">
        <v>52</v>
      </c>
      <c r="I27" s="164"/>
      <c r="J27" s="179"/>
      <c r="K27" s="180"/>
      <c r="L27" s="176" t="s">
        <v>36</v>
      </c>
      <c r="M27" s="177"/>
      <c r="N27" s="178"/>
      <c r="O27" s="172" t="s">
        <v>133</v>
      </c>
      <c r="P27" s="173"/>
    </row>
    <row r="28" spans="1:16" ht="30.75" customHeight="1">
      <c r="A28" s="163"/>
      <c r="B28" s="48" t="s">
        <v>130</v>
      </c>
      <c r="C28" s="22" t="s">
        <v>23</v>
      </c>
      <c r="D28" s="48" t="str">
        <f>B28</f>
        <v>план на 2017р.</v>
      </c>
      <c r="E28" s="22" t="str">
        <f>C28</f>
        <v>факт</v>
      </c>
      <c r="F28" s="47" t="str">
        <f>B28</f>
        <v>план на 2017р.</v>
      </c>
      <c r="G28" s="62" t="str">
        <f>C28</f>
        <v>факт</v>
      </c>
      <c r="H28" s="48" t="str">
        <f>B28</f>
        <v>план на 2017р.</v>
      </c>
      <c r="I28" s="22" t="str">
        <f>C28</f>
        <v>факт</v>
      </c>
      <c r="J28" s="47"/>
      <c r="K28" s="62"/>
      <c r="L28" s="45" t="str">
        <f>D28</f>
        <v>план на 2017р.</v>
      </c>
      <c r="M28" s="22" t="str">
        <f>C28</f>
        <v>факт</v>
      </c>
      <c r="N28" s="46" t="s">
        <v>24</v>
      </c>
      <c r="O28" s="167"/>
      <c r="P28" s="164"/>
    </row>
    <row r="29" spans="1:16" ht="23.25" customHeight="1" thickBot="1">
      <c r="A29" s="44">
        <f>грудень!S39</f>
        <v>24977.95702999994</v>
      </c>
      <c r="B29" s="49">
        <v>54000</v>
      </c>
      <c r="C29" s="49">
        <v>7978.3</v>
      </c>
      <c r="D29" s="49">
        <v>74458.74</v>
      </c>
      <c r="E29" s="49">
        <v>938.11</v>
      </c>
      <c r="F29" s="49">
        <v>79000</v>
      </c>
      <c r="G29" s="49">
        <v>16476.18</v>
      </c>
      <c r="H29" s="49">
        <v>12</v>
      </c>
      <c r="I29" s="49">
        <v>17</v>
      </c>
      <c r="J29" s="49"/>
      <c r="K29" s="49"/>
      <c r="L29" s="63">
        <f>H29+F29+D29+J29+B29</f>
        <v>207470.74</v>
      </c>
      <c r="M29" s="50">
        <f>C29+E29+G29+I29</f>
        <v>25409.59</v>
      </c>
      <c r="N29" s="51">
        <f>M29-L29</f>
        <v>-182061.15</v>
      </c>
      <c r="O29" s="174">
        <f>грудень!S29</f>
        <v>274.9683</v>
      </c>
      <c r="P29" s="17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766645</v>
      </c>
      <c r="C48" s="32">
        <v>712483.7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183292</v>
      </c>
      <c r="C49" s="32">
        <v>167613.9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194394.1</v>
      </c>
      <c r="C50" s="32">
        <v>214734.46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22809</v>
      </c>
      <c r="C51" s="32">
        <v>24424.49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125700</v>
      </c>
      <c r="C52" s="32">
        <v>113049.8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6452</v>
      </c>
      <c r="C53" s="32">
        <v>6545.96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26400</v>
      </c>
      <c r="C54" s="32">
        <v>26841.48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31799.000000000087</v>
      </c>
      <c r="C55" s="12">
        <v>34636.68000000001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1357491.1</v>
      </c>
      <c r="C56" s="9">
        <v>1300330.47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54000</v>
      </c>
      <c r="C58" s="9">
        <f>C29</f>
        <v>7978.3</v>
      </c>
    </row>
    <row r="59" spans="1:3" ht="25.5">
      <c r="A59" s="83" t="s">
        <v>54</v>
      </c>
      <c r="B59" s="9">
        <f>D29</f>
        <v>74458.74</v>
      </c>
      <c r="C59" s="9">
        <f>E29</f>
        <v>938.11</v>
      </c>
    </row>
    <row r="60" spans="1:3" ht="12.75">
      <c r="A60" s="83" t="s">
        <v>55</v>
      </c>
      <c r="B60" s="9">
        <f>F29</f>
        <v>79000</v>
      </c>
      <c r="C60" s="9">
        <f>G29</f>
        <v>16476.18</v>
      </c>
    </row>
    <row r="61" spans="1:3" ht="25.5">
      <c r="A61" s="83" t="s">
        <v>56</v>
      </c>
      <c r="B61" s="9">
        <f>H29</f>
        <v>12</v>
      </c>
      <c r="C61" s="9">
        <f>I29</f>
        <v>17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3" sqref="M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123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1934</v>
      </c>
      <c r="M7" s="18">
        <f t="shared" si="0"/>
        <v>-15074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>
        <v>43049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>
        <v>10824</v>
      </c>
      <c r="M10" s="30">
        <v>-10824</v>
      </c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129986</v>
      </c>
      <c r="M17" s="34">
        <f t="shared" si="2"/>
        <v>112733.8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74</v>
      </c>
      <c r="Q1" s="129"/>
      <c r="R1" s="129"/>
      <c r="S1" s="129"/>
      <c r="T1" s="129"/>
      <c r="U1" s="130"/>
    </row>
    <row r="2" spans="1:21" ht="15" thickBot="1">
      <c r="A2" s="131" t="s">
        <v>72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73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7" t="s">
        <v>47</v>
      </c>
      <c r="T3" s="158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9">
        <v>0</v>
      </c>
      <c r="T4" s="140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1">
        <v>0</v>
      </c>
      <c r="T5" s="142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3">
        <v>1</v>
      </c>
      <c r="T7" s="144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1">
        <v>0</v>
      </c>
      <c r="T14" s="142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1">
        <v>0</v>
      </c>
      <c r="T15" s="142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1">
        <v>0</v>
      </c>
      <c r="T17" s="142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1">
        <v>0</v>
      </c>
      <c r="T18" s="142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1">
        <v>0</v>
      </c>
      <c r="T19" s="142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1">
        <v>0</v>
      </c>
      <c r="T21" s="142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9">
        <v>0</v>
      </c>
      <c r="T23" s="160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7">
        <f>SUM(S4:S23)</f>
        <v>1</v>
      </c>
      <c r="T24" s="14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5" t="s">
        <v>33</v>
      </c>
      <c r="Q27" s="145"/>
      <c r="R27" s="145"/>
      <c r="S27" s="145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9" t="s">
        <v>29</v>
      </c>
      <c r="Q28" s="149"/>
      <c r="R28" s="149"/>
      <c r="S28" s="14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0">
        <v>42795</v>
      </c>
      <c r="Q29" s="153">
        <f>'[2]лютий'!$D$94</f>
        <v>7713.34596</v>
      </c>
      <c r="R29" s="153"/>
      <c r="S29" s="15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1"/>
      <c r="Q30" s="153"/>
      <c r="R30" s="153"/>
      <c r="S30" s="15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4" t="s">
        <v>45</v>
      </c>
      <c r="R32" s="15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6" t="s">
        <v>40</v>
      </c>
      <c r="R33" s="15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5" t="s">
        <v>30</v>
      </c>
      <c r="Q37" s="145"/>
      <c r="R37" s="145"/>
      <c r="S37" s="145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6" t="s">
        <v>31</v>
      </c>
      <c r="Q38" s="146"/>
      <c r="R38" s="146"/>
      <c r="S38" s="14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0">
        <v>42795</v>
      </c>
      <c r="Q39" s="152">
        <v>115182.07822999997</v>
      </c>
      <c r="R39" s="152"/>
      <c r="S39" s="15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1"/>
      <c r="Q40" s="152"/>
      <c r="R40" s="152"/>
      <c r="S40" s="15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78</v>
      </c>
      <c r="S1" s="129"/>
      <c r="T1" s="129"/>
      <c r="U1" s="129"/>
      <c r="V1" s="129"/>
      <c r="W1" s="130"/>
    </row>
    <row r="2" spans="1:23" ht="15" thickBot="1">
      <c r="A2" s="131" t="s">
        <v>82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83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7" t="s">
        <v>47</v>
      </c>
      <c r="V3" s="158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9">
        <v>0</v>
      </c>
      <c r="V4" s="140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1">
        <v>0</v>
      </c>
      <c r="V8" s="142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1">
        <v>0</v>
      </c>
      <c r="V9" s="142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1">
        <v>0</v>
      </c>
      <c r="V11" s="142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1">
        <v>0</v>
      </c>
      <c r="V17" s="142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1">
        <v>0</v>
      </c>
      <c r="V20" s="142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1">
        <v>0</v>
      </c>
      <c r="V21" s="142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1">
        <v>0</v>
      </c>
      <c r="V22" s="142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1">
        <v>0</v>
      </c>
      <c r="V24" s="142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9">
        <v>0</v>
      </c>
      <c r="V25" s="160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7">
        <f>SUM(U4:U25)</f>
        <v>1</v>
      </c>
      <c r="V26" s="14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42826</v>
      </c>
      <c r="S31" s="153">
        <f>'[2]березень'!$D$97</f>
        <v>1399.2856000000002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42826</v>
      </c>
      <c r="S41" s="152">
        <v>114548.88999999997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86</v>
      </c>
      <c r="S1" s="129"/>
      <c r="T1" s="129"/>
      <c r="U1" s="129"/>
      <c r="V1" s="129"/>
      <c r="W1" s="130"/>
    </row>
    <row r="2" spans="1:23" ht="15" thickBot="1">
      <c r="A2" s="131" t="s">
        <v>87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88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85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9">
        <v>0</v>
      </c>
      <c r="V4" s="140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1">
        <v>1</v>
      </c>
      <c r="V5" s="142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3">
        <v>0</v>
      </c>
      <c r="V6" s="144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3">
        <v>0</v>
      </c>
      <c r="V7" s="144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1">
        <v>0</v>
      </c>
      <c r="V10" s="142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1">
        <v>0</v>
      </c>
      <c r="V11" s="142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1">
        <v>0</v>
      </c>
      <c r="V12" s="142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1">
        <v>0</v>
      </c>
      <c r="V20" s="142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1">
        <v>1</v>
      </c>
      <c r="V22" s="142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7">
        <f>SUM(U4:U22)</f>
        <v>2</v>
      </c>
      <c r="V23" s="148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5" t="s">
        <v>33</v>
      </c>
      <c r="S26" s="145"/>
      <c r="T26" s="145"/>
      <c r="U26" s="145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29</v>
      </c>
      <c r="S27" s="149"/>
      <c r="T27" s="149"/>
      <c r="U27" s="14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>
        <v>42856</v>
      </c>
      <c r="S28" s="153">
        <f>'[2]квітень'!$D$97</f>
        <v>102.57358</v>
      </c>
      <c r="T28" s="153"/>
      <c r="U28" s="15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/>
      <c r="S29" s="153"/>
      <c r="T29" s="153"/>
      <c r="U29" s="15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4" t="s">
        <v>45</v>
      </c>
      <c r="T31" s="15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6" t="s">
        <v>40</v>
      </c>
      <c r="T32" s="15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5" t="s">
        <v>30</v>
      </c>
      <c r="S36" s="145"/>
      <c r="T36" s="145"/>
      <c r="U36" s="145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6" t="s">
        <v>31</v>
      </c>
      <c r="S37" s="146"/>
      <c r="T37" s="146"/>
      <c r="U37" s="14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>
        <v>42856</v>
      </c>
      <c r="S38" s="152">
        <v>94413.13370999995</v>
      </c>
      <c r="T38" s="152"/>
      <c r="U38" s="15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1"/>
      <c r="S39" s="152"/>
      <c r="T39" s="152"/>
      <c r="U39" s="15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91</v>
      </c>
      <c r="S1" s="129"/>
      <c r="T1" s="129"/>
      <c r="U1" s="129"/>
      <c r="V1" s="129"/>
      <c r="W1" s="130"/>
    </row>
    <row r="2" spans="1:23" ht="15" thickBot="1">
      <c r="A2" s="131" t="s">
        <v>93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94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90</v>
      </c>
      <c r="O3" s="66" t="s">
        <v>92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9">
        <v>0</v>
      </c>
      <c r="V4" s="140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3">
        <v>1</v>
      </c>
      <c r="V7" s="144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1">
        <v>0</v>
      </c>
      <c r="V9" s="142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1">
        <v>0</v>
      </c>
      <c r="V10" s="142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1">
        <v>0</v>
      </c>
      <c r="V12" s="142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1">
        <v>0</v>
      </c>
      <c r="V14" s="142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1">
        <v>0</v>
      </c>
      <c r="V17" s="142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1">
        <v>0</v>
      </c>
      <c r="V20" s="142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1">
        <v>0</v>
      </c>
      <c r="V23" s="142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7">
        <f>SUM(U4:U23)</f>
        <v>1</v>
      </c>
      <c r="V24" s="148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42887</v>
      </c>
      <c r="S29" s="153">
        <f>'[2]травень'!$D$97</f>
        <v>1135.71022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42887</v>
      </c>
      <c r="S39" s="152">
        <v>59637.061719999954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95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97</v>
      </c>
      <c r="S1" s="129"/>
      <c r="T1" s="129"/>
      <c r="U1" s="129"/>
      <c r="V1" s="129"/>
      <c r="W1" s="130"/>
    </row>
    <row r="2" spans="1:23" ht="15" thickBot="1">
      <c r="A2" s="131" t="s">
        <v>98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99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9">
        <v>0</v>
      </c>
      <c r="V4" s="140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1">
        <v>0</v>
      </c>
      <c r="V5" s="142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3">
        <v>1</v>
      </c>
      <c r="V6" s="144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3">
        <v>0</v>
      </c>
      <c r="V7" s="144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1">
        <v>0</v>
      </c>
      <c r="V8" s="142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1">
        <v>0</v>
      </c>
      <c r="V9" s="142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1">
        <v>0</v>
      </c>
      <c r="V11" s="142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1">
        <v>0</v>
      </c>
      <c r="V12" s="142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1">
        <v>0</v>
      </c>
      <c r="V13" s="142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1">
        <v>0</v>
      </c>
      <c r="V14" s="142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1">
        <v>0</v>
      </c>
      <c r="V15" s="142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1">
        <v>0</v>
      </c>
      <c r="V17" s="142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1">
        <v>0</v>
      </c>
      <c r="V20" s="142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1">
        <v>0</v>
      </c>
      <c r="V22" s="142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1">
        <v>0</v>
      </c>
      <c r="V23" s="142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7">
        <f>SUM(U4:U23)</f>
        <v>1</v>
      </c>
      <c r="V24" s="148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42917</v>
      </c>
      <c r="S29" s="153">
        <f>'[2]червень'!$D$97</f>
        <v>225.52589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42917</v>
      </c>
      <c r="S39" s="152">
        <v>31922.249009999945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3" sqref="T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102</v>
      </c>
      <c r="S1" s="129"/>
      <c r="T1" s="129"/>
      <c r="U1" s="129"/>
      <c r="V1" s="129"/>
      <c r="W1" s="130"/>
    </row>
    <row r="2" spans="1:23" ht="15" thickBot="1">
      <c r="A2" s="131" t="s">
        <v>103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1">
        <v>0</v>
      </c>
      <c r="V5" s="142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3">
        <v>0</v>
      </c>
      <c r="V6" s="144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1">
        <v>0</v>
      </c>
      <c r="V9" s="142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1">
        <v>0</v>
      </c>
      <c r="V10" s="142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1">
        <v>0</v>
      </c>
      <c r="V11" s="142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1">
        <v>0</v>
      </c>
      <c r="V16" s="142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1">
        <v>0</v>
      </c>
      <c r="V17" s="142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1">
        <v>0</v>
      </c>
      <c r="V18" s="142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1">
        <v>0</v>
      </c>
      <c r="V20" s="142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47">
        <f>SUM(U4:U24)</f>
        <v>1</v>
      </c>
      <c r="V25" s="148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42948</v>
      </c>
      <c r="S30" s="153">
        <v>12794.02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42948</v>
      </c>
      <c r="S40" s="152">
        <v>20399.57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106</v>
      </c>
      <c r="S1" s="129"/>
      <c r="T1" s="129"/>
      <c r="U1" s="129"/>
      <c r="V1" s="129"/>
      <c r="W1" s="130"/>
    </row>
    <row r="2" spans="1:23" ht="15" thickBot="1">
      <c r="A2" s="131" t="s">
        <v>107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109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43">
        <v>0</v>
      </c>
      <c r="V6" s="144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41">
        <v>0</v>
      </c>
      <c r="V12" s="142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41">
        <v>0</v>
      </c>
      <c r="V14" s="142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41">
        <v>0</v>
      </c>
      <c r="V15" s="142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41">
        <v>0</v>
      </c>
      <c r="V19" s="142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41">
        <v>0</v>
      </c>
      <c r="V20" s="142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41">
        <v>0</v>
      </c>
      <c r="V21" s="142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41">
        <v>0</v>
      </c>
      <c r="V24" s="142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47">
        <f>SUM(U4:U24)</f>
        <v>1</v>
      </c>
      <c r="V26" s="148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42979</v>
      </c>
      <c r="S31" s="153">
        <v>8826.98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42979</v>
      </c>
      <c r="S41" s="152">
        <v>53176.6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5:V25"/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H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112</v>
      </c>
      <c r="S1" s="129"/>
      <c r="T1" s="129"/>
      <c r="U1" s="129"/>
      <c r="V1" s="129"/>
      <c r="W1" s="130"/>
    </row>
    <row r="2" spans="1:23" ht="15" thickBot="1">
      <c r="A2" s="131" t="s">
        <v>113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39">
        <v>0</v>
      </c>
      <c r="V4" s="140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43">
        <v>0</v>
      </c>
      <c r="V7" s="144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41">
        <v>0</v>
      </c>
      <c r="V10" s="142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41">
        <v>0</v>
      </c>
      <c r="V13" s="142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41">
        <v>0</v>
      </c>
      <c r="V15" s="142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41">
        <v>0</v>
      </c>
      <c r="V19" s="142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41">
        <v>0</v>
      </c>
      <c r="V20" s="142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41">
        <v>0</v>
      </c>
      <c r="V21" s="142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41">
        <v>0</v>
      </c>
      <c r="V24" s="142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47">
        <f>SUM(U4:U24)</f>
        <v>1</v>
      </c>
      <c r="V25" s="148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43009</v>
      </c>
      <c r="S30" s="153">
        <f>'[3]вересень'!$D$97</f>
        <v>980.44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43009</v>
      </c>
      <c r="S40" s="152">
        <v>29141.68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  <mergeCell ref="U19:V19"/>
    <mergeCell ref="R38:U38"/>
    <mergeCell ref="U12:V12"/>
    <mergeCell ref="U13:V13"/>
    <mergeCell ref="U14:V14"/>
    <mergeCell ref="U15:V15"/>
    <mergeCell ref="U16:V16"/>
    <mergeCell ref="U23:V23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2017-12-11T13:17:56Z</dcterms:modified>
  <cp:category/>
  <cp:version/>
  <cp:contentType/>
  <cp:contentStatus/>
</cp:coreProperties>
</file>